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sheets>
    <sheet sheetId="1" name="预算执行情况与会计核算账差异表" state="visible" r:id="rId4"/>
    <sheet sheetId="2" name="三公经费、会议费、培训费" state="visible" r:id="rId5"/>
    <sheet sheetId="3" name="实有资金账户余额情况表" state="visible" r:id="rId6"/>
  </sheets>
  <calcPr calcId="171027"/>
</workbook>
</file>

<file path=xl/sharedStrings.xml><?xml version="1.0" encoding="utf-8"?>
<sst xmlns="http://schemas.openxmlformats.org/spreadsheetml/2006/main" count="223" uniqueCount="177">
  <si>
    <t>本年度截至报送期预算执行情况与会计核算账差异表</t>
  </si>
  <si>
    <t>编制单位：</t>
  </si>
  <si>
    <t>元</t>
  </si>
  <si>
    <t>部门预算支出经济分类科目</t>
  </si>
  <si>
    <t>财政拨款支出（含一般公共预算财政拨款、政府性基金预算财政拨款、国有资本经营预算财政拨款）</t>
  </si>
  <si>
    <t>预算执行数</t>
  </si>
  <si>
    <t>一体化中会计账薄提取数</t>
  </si>
  <si>
    <t>差异值</t>
  </si>
  <si>
    <t>差异原因</t>
  </si>
  <si>
    <t>实际会计账薄确认数</t>
  </si>
  <si>
    <t>栏次</t>
  </si>
  <si>
    <t>3=1-2</t>
  </si>
  <si>
    <t>合计</t>
  </si>
  <si>
    <t>金额为现金余额</t>
  </si>
  <si>
    <t>工资福利支出</t>
  </si>
  <si>
    <t>小计</t>
  </si>
  <si>
    <t>一体化做账过程中部分分类有调整，总金额不影响</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</si>
  <si>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</si>
  <si>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</si>
  <si>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</si>
  <si>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</si>
  <si>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</si>
  <si>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</si>
  <si>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</si>
  <si>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</si>
  <si>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</si>
  <si>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</si>
  <si>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</si>
  <si>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</si>
  <si>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</si>
  <si>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商品服务支出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</si>
  <si>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</si>
  <si>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</si>
  <si>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</si>
  <si>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</si>
  <si>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</si>
  <si>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</si>
  <si>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</si>
  <si>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</si>
  <si>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</si>
  <si>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</si>
  <si>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</si>
  <si>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</si>
  <si>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</si>
  <si>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</si>
  <si>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</si>
  <si>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</si>
  <si>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</si>
  <si>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</si>
  <si>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</si>
  <si>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</si>
  <si>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</si>
  <si>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</si>
  <si>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</si>
  <si>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</si>
  <si>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</si>
  <si>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</si>
  <si>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</si>
  <si>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对个人个家庭的补助</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</si>
  <si>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</si>
  <si>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</si>
  <si>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</si>
  <si>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</si>
  <si>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</si>
  <si>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</si>
  <si>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</si>
  <si>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</si>
  <si>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</si>
  <si>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</si>
  <si>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</si>
  <si>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</si>
  <si>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债务利息及费用支出</t>
  </si>
  <si>
    <t>国内债务付息</t>
  </si>
  <si>
    <t>国外债务付息</t>
  </si>
  <si>
    <t>国内债务发行费用</t>
  </si>
  <si>
    <t>国外债务发行费用</t>
  </si>
  <si>
    <t>资本性支出（基本建设）</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</si>
  <si>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</si>
  <si>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</si>
  <si>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</si>
  <si>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</si>
  <si>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</si>
  <si>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</si>
  <si>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</si>
  <si>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</si>
  <si>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</si>
  <si>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</si>
  <si>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</si>
  <si>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</si>
  <si>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资本性支出</t>
  </si>
  <si>
    <t>土地补偿</t>
  </si>
  <si>
    <t>安置补助</t>
  </si>
  <si>
    <t>地上附着物和青苗补偿</t>
  </si>
  <si>
    <t>拆迁补偿</t>
  </si>
  <si>
    <t>其他资本性支出</t>
  </si>
  <si>
    <t>对企业补助（基本建设）</t>
  </si>
  <si>
    <t>资本金注入</t>
  </si>
  <si>
    <t>其他对企业补助</t>
  </si>
  <si>
    <t>对企业补助</t>
  </si>
  <si>
    <t>政府投资基金股权投资</t>
  </si>
  <si>
    <t>费用补贴</t>
  </si>
  <si>
    <t>利息补贴</t>
  </si>
  <si>
    <t>对社会保障基金补助</t>
  </si>
  <si>
    <t>对社会保险基金补助</t>
  </si>
  <si>
    <t>补充全国社会保障基金</t>
  </si>
  <si>
    <t>对机关事业单位职业年金的补助</t>
  </si>
  <si>
    <t>其他支出</t>
  </si>
  <si>
    <t>经常性赠与</t>
  </si>
  <si>
    <t>资本性赠与</t>
  </si>
  <si>
    <t>国家赔偿费用支出</t>
  </si>
  <si>
    <t>对民间非营利组织和群众性自治组织补贴</t>
  </si>
  <si>
    <t>财政拨款“三公”经费、会议费、培训费支出情况表</t>
  </si>
  <si>
    <t>2024年 月</t>
  </si>
  <si>
    <t>支出科目</t>
  </si>
  <si>
    <t>上年</t>
  </si>
  <si>
    <t>本年</t>
  </si>
  <si>
    <t>预算对比</t>
  </si>
  <si>
    <t>比上年同期</t>
  </si>
  <si>
    <t>较上年支出增加原因</t>
  </si>
  <si>
    <t>全年预算数</t>
  </si>
  <si>
    <t xml:space="preserve">一体化中会计
账薄提取数</t>
  </si>
  <si>
    <t xml:space="preserve">实际会计账薄
确认数</t>
  </si>
  <si>
    <t xml:space="preserve">年初预算
安排支出</t>
  </si>
  <si>
    <t>本年累计支出</t>
  </si>
  <si>
    <t xml:space="preserve">预算增减额
（%）</t>
  </si>
  <si>
    <t xml:space="preserve">年度预算执行率
（%）</t>
  </si>
  <si>
    <t>累计支出增减额</t>
  </si>
  <si>
    <t xml:space="preserve">累计支出增减率
（%）</t>
  </si>
  <si>
    <t>7=5-1</t>
  </si>
  <si>
    <t>8=7/1</t>
  </si>
  <si>
    <t>9=6/5</t>
  </si>
  <si>
    <t>10=6-3</t>
  </si>
  <si>
    <t>11=10/3</t>
  </si>
  <si>
    <t>1、因公出国（境）费用</t>
  </si>
  <si>
    <t xml:space="preserve"> 其中：出国（境）培训费</t>
  </si>
  <si>
    <t>2、公务接待费</t>
  </si>
  <si>
    <t>3、公务用车购置及运行费</t>
  </si>
  <si>
    <t xml:space="preserve"> 其中：（1）公务用车运行维护费</t>
  </si>
  <si>
    <t xml:space="preserve">    （2）公务用车购置费</t>
  </si>
  <si>
    <t>“三公”经费支出小计</t>
  </si>
  <si>
    <t>4、会议费</t>
  </si>
  <si>
    <t>5、培训费</t>
  </si>
  <si>
    <t>6、当年公务用车购置数</t>
  </si>
  <si>
    <t>填表说明：1、本表填列单位从本级财政部门取得的一般公共预算财政拨款和政府性基金预算财政拨款列支的各经济科目支出情况。</t>
  </si>
  <si>
    <t>2、表中所列支出经济科目按照财政部各年政府收支分类科目执行。</t>
  </si>
  <si>
    <t>3、本表按支出金额单位按“元”填报。</t>
  </si>
  <si>
    <t>4、公务用车购置数填列单位本年度纳入资产配置预算，使用财政拨款资金购置的公车用车数量。该统计指标需单位手工补填。</t>
  </si>
  <si>
    <t>预算单位实有资金账户余额情况表（不含零余额账户）</t>
  </si>
  <si>
    <t>2024年   月</t>
  </si>
  <si>
    <t>单位代码</t>
  </si>
  <si>
    <t>单位名称</t>
  </si>
  <si>
    <t>账户类型</t>
  </si>
  <si>
    <t>核算的内容及资金性质</t>
  </si>
  <si>
    <t>账号</t>
  </si>
  <si>
    <t>开户银行</t>
  </si>
  <si>
    <t>账户余额</t>
  </si>
  <si>
    <t>账户资金结构</t>
  </si>
  <si>
    <t>账户余额变动原因（增减幅超过5%或者增减额超过5万元）</t>
  </si>
  <si>
    <t>资金清理情况（1月1日至统计期数）</t>
  </si>
  <si>
    <t>备注</t>
  </si>
  <si>
    <t>上期数</t>
  </si>
  <si>
    <t xml:space="preserve"> 本期数 </t>
  </si>
  <si>
    <t xml:space="preserve"> 财政性资金（不含科研经费）</t>
  </si>
  <si>
    <t xml:space="preserve"> 非财政性资金（上级补助收入、附属单位上缴收入、其他非同级财政拨款）</t>
  </si>
  <si>
    <t xml:space="preserve"> 应缴未缴财政收入（国有资产相关收入、利息、捐赠等） </t>
  </si>
  <si>
    <t xml:space="preserve"> 往来款项（执法机关涉案及收缴违纪款项、质保金、押金及代管资金、代扣代缴税费等） </t>
  </si>
  <si>
    <t xml:space="preserve"> 单位收入（事业收入、经营收入）</t>
  </si>
  <si>
    <t xml:space="preserve"> 其他（含工会经费、党费、科研经费等有指定用途资金）</t>
  </si>
  <si>
    <t xml:space="preserve"> 拟上缴金额 </t>
  </si>
  <si>
    <t>已上缴金额</t>
  </si>
  <si>
    <t>单位合计</t>
  </si>
  <si>
    <t>150521036001</t>
  </si>
  <si>
    <t>科尔沁左翼中旗市场监督管理局</t>
  </si>
  <si>
    <t>基本帐户</t>
  </si>
  <si>
    <t>一般公共预算资金</t>
  </si>
  <si>
    <t>05215101040020585</t>
  </si>
  <si>
    <t>中国农业银行股份有限公司科左中旗支行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</si>
</sst>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color theme="1"/>
      <family val="2"/>
      <scheme val="minor"/>
      <sz val="11"/>
      <name val="Calibri"/>
    </font>
    <font>
      <color rgb="rgb(0, 0, 0)"/>
      <family val="1"/>
      <sz val="22"/>
      <name val="新宋体（ST Song）"/>
    </font>
    <font>
      <color rgb="rgb(0, 0, 0)"/>
      <family val="1"/>
      <sz val="11"/>
      <name val="新宋体（ST Song）"/>
    </font>
    <font>
      <color rgb="rgb(70, 76, 91)"/>
      <family val="1"/>
      <sz val="11"/>
      <name val="新宋体（ST Song）"/>
    </font>
    <font>
      <color rgb="000000"/>
      <family val="1"/>
      <sz val="11"/>
      <name val="新宋体（ST Song）"/>
    </font>
    <font>
      <b/>
      <color rgb="rgb(0, 0, 0)"/>
      <family val="1"/>
      <sz val="11"/>
      <name val="新宋体（ST Song）"/>
    </font>
    <font>
      <color rgb="rgb(0, 0, 0)"/>
      <family val="1"/>
      <sz val="9"/>
      <name val="新宋体（ST Song）"/>
    </font>
    <font>
      <color rgb="000000"/>
      <family val="1"/>
      <sz val="10"/>
      <name val="微软雅黑"/>
    </font>
    <font>
      <color rgb="rgb(0, 0, 0)"/>
      <family val="1"/>
      <sz val="10"/>
      <name val="新宋体（ST Song）"/>
    </font>
  </fonts>
  <fills count="4">
    <fill>
      <patternFill patternType="none"/>
    </fill>
    <fill>
      <patternFill patternType="gray125"/>
    </fill>
    <fill>
      <patternFill patternType="solid">
        <fgColor rgb="ffffff"/>
      </patternFill>
    </fill>
    <fill>
      <patternFill patternType="solid">
        <fgColor rgb="00ff00"/>
      </patternFill>
    </fill>
  </fills>
  <borders count="2">
    <border>
      <left/>
      <right/>
      <top/>
      <bottom/>
      <diagonal/>
    </border>
    <border>
      <left style="thin">
        <color rgb="000000"/>
      </left>
      <right style="thin">
        <color rgb="000000"/>
      </right>
      <top style="thin">
        <color rgb="000000"/>
      </top>
      <bottom style="thin">
        <color rgb="000000"/>
      </bottom>
      <diagonal/>
    </border>
  </borders>
  <cellStyleXfs count="1">
    <xf numFmtId="0" fontId="0" fillId="0" borderId="0"/>
  </cellStyleXfs>
  <cellXfs count="36">
    <xf numFmtId="0" fontId="0" fillId="0" borderId="0" xfId="0"/>
    <xf numFmtId="0" fontId="1"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lef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3" borderId="1" xfId="0" applyFont="1" applyFill="1" applyBorder="1" applyAlignment="1">
      <alignment horizontal="right" vertical="bottom"/>
    </xf>
    <xf numFmtId="0" fontId="2" fillId="0" borderId="1" xfId="0" applyFont="1" applyBorder="1" applyAlignment="1">
      <alignment horizontal="left" vertical="bottom"/>
    </xf>
    <xf numFmtId="0" fontId="2" fillId="0" borderId="1" xfId="0" applyFont="1" applyBorder="1" applyAlignment="1">
      <alignment horizontal="right" vertical="bottom"/>
    </xf>
    <xf numFmtId="0" fontId="2" fillId="0" borderId="1" xfId="0" applyFont="1" applyBorder="1" applyAlignment="1">
      <alignment horizontal="left" vertical="center"/>
    </xf>
    <xf numFmtId="0" fontId="2" fillId="3" borderId="1" xfId="0" applyFont="1" applyFill="1" applyBorder="1" applyAlignment="1">
      <alignment horizontal="right" vertical="center"/>
    </xf>
    <xf numFmtId="0" fontId="2" fillId="0" borderId="1" xfId="0" applyFont="1" applyBorder="1" applyAlignment="1">
      <alignment horizontal="right" vertical="center"/>
    </xf>
    <xf numFmtId="0" fontId="1" fillId="0" borderId="0" xfId="0" applyFont="1" applyAlignment="1">
      <alignment horizontal="center" vertical="bottom"/>
    </xf>
    <xf numFmtId="0" fontId="3" fillId="0" borderId="0" xfId="0" applyFont="1" applyAlignment="1">
      <alignment horizontal="left"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2" fillId="2" borderId="1" xfId="0" applyFont="1" applyFill="1" applyBorder="1" applyAlignment="1">
      <alignment horizontal="right" vertical="center"/>
    </xf>
    <xf numFmtId="0" fontId="2" fillId="3" borderId="1" xfId="0" applyFont="1" applyFill="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top"/>
    </xf>
    <xf numFmtId="0" fontId="6" fillId="0" borderId="0" xfId="0" applyFont="1" applyAlignment="1">
      <alignment horizontal="center" vertical="center"/>
    </xf>
    <xf numFmtId="0" fontId="7" fillId="0" borderId="1" xfId="0" applyFont="1" applyBorder="1" applyAlignment="1">
      <alignment horizontal="left" vertical="top"/>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top"/>
    </xf>
    <xf numFmtId="0" fontId="8" fillId="3" borderId="1" xfId="0" applyFont="1" applyFill="1" applyBorder="1" applyAlignment="1">
      <alignment horizontal="center" vertical="center"/>
    </xf>
    <xf numFmtId="0" fontId="8" fillId="3" borderId="1" xfId="0" applyFont="1" applyFill="1" applyBorder="1" applyAlignment="1">
      <alignment horizontal="right" vertical="center"/>
    </xf>
    <xf numFmtId="0" fontId="7" fillId="2" borderId="1" xfId="0" applyFont="1" applyFill="1" applyBorder="1" applyAlignment="1">
      <alignment horizontal="center" vertical="top"/>
    </xf>
    <xf numFmtId="0" fontId="8" fillId="2" borderId="1" xfId="0" applyFont="1" applyFill="1" applyBorder="1" applyAlignment="1">
      <alignment horizontal="right" vertical="center"/>
    </xf>
    <xf numFmtId="0" fontId="8" fillId="2" borderId="1" xfId="0" applyFont="1" applyFill="1" applyBorder="1" applyAlignment="1">
      <alignment horizontal="left" vertical="center"/>
    </xf>
    <xf numFmtId="0" fontId="7" fillId="2" borderId="0" xfId="0" applyFont="1" applyFill="1" applyAlignment="1">
      <alignment horizontal="center" vertical="top"/>
    </xf>
    <xf numFmtId="0" fontId="8" fillId="2" borderId="0" xfId="0" applyFont="1" applyFill="1" applyAlignment="1">
      <alignment horizontal="right" vertical="center"/>
    </xf>
    <xf numFmtId="0" fontId="8" fillId="2" borderId="0" xfId="0" applyFont="1" applyFill="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FormatPr defaultRowHeight="15" outlineLevelRow="0" outlineLevelCol="0" x14ac:dyDescent="55"/>
  <cols>
    <col min="1" max="1" width="21.166666666666668" customWidth="1"/>
    <col min="2" max="2" width="38.5" customWidth="1"/>
    <col min="3" max="3" width="29" customWidth="1"/>
    <col min="4" max="4" width="32" customWidth="1"/>
    <col min="5" max="5" width="20" customWidth="1"/>
    <col min="6" max="6" width="25.5" customWidth="1"/>
    <col min="7" max="7" width="30.833333333333332" customWidth="1"/>
  </cols>
  <sheetData>
    <row r="1" ht="36" customHeight="1" spans="1:7" x14ac:dyDescent="0.25">
      <c r="A1" s="1" t="s">
        <v>0</v>
      </c>
      <c r="B1" s="1"/>
      <c r="C1" s="1"/>
      <c r="D1" s="1"/>
      <c r="E1" s="1"/>
      <c r="F1" s="1"/>
      <c r="G1" s="1"/>
    </row>
    <row r="2" ht="20" customHeight="1" spans="1:7" x14ac:dyDescent="0.25">
      <c r="A2" s="2" t="s">
        <v>1</v>
      </c>
      <c r="B2" s="2"/>
      <c r="C2" s="3"/>
      <c r="D2" s="3"/>
      <c r="E2" s="2"/>
      <c r="F2" s="2"/>
      <c r="G2" s="4" t="s">
        <v>2</v>
      </c>
    </row>
    <row r="3" ht="33" customHeight="1" spans="1:7" x14ac:dyDescent="0.25">
      <c r="A3" s="5" t="s">
        <v>3</v>
      </c>
      <c r="B3" s="5"/>
      <c r="C3" s="6" t="s">
        <v>4</v>
      </c>
      <c r="D3" s="6"/>
      <c r="E3" s="6"/>
      <c r="F3" s="6"/>
      <c r="G3" s="6"/>
    </row>
    <row r="4" ht="37" customHeight="1" spans="1:7" x14ac:dyDescent="0.25">
      <c r="A4" s="5"/>
      <c r="B4" s="5"/>
      <c r="C4" s="6" t="s">
        <v>5</v>
      </c>
      <c r="D4" s="6" t="s">
        <v>6</v>
      </c>
      <c r="E4" s="5" t="s">
        <v>7</v>
      </c>
      <c r="F4" s="5" t="s">
        <v>8</v>
      </c>
      <c r="G4" s="5" t="s">
        <v>9</v>
      </c>
    </row>
    <row r="5" ht="32" customHeight="1" spans="1:7" x14ac:dyDescent="0.25">
      <c r="A5" s="5" t="s">
        <v>10</v>
      </c>
      <c r="B5" s="5"/>
      <c r="C5" s="6">
        <v>1</v>
      </c>
      <c r="D5" s="6">
        <v>2</v>
      </c>
      <c r="E5" s="5" t="s">
        <v>11</v>
      </c>
      <c r="F5" s="5">
        <v>4</v>
      </c>
      <c r="G5" s="5">
        <v>5</v>
      </c>
    </row>
    <row r="6" ht="20" customHeight="1" spans="1:7" x14ac:dyDescent="0.25">
      <c r="A6" s="5" t="s">
        <v>12</v>
      </c>
      <c r="B6" s="5"/>
      <c r="C6" s="7">
        <f>=预算执行情况与会计核算账差异表!7+预算执行情况与会计核算账差异表!21+预算执行情况与会计核算账差异表!49+预算执行情况与会计核算账差异表!62+预算执行情况与会计核算账差异表!67+预算执行情况与会计核算账差异表!80+预算执行情况与会计核算账差异表!97+预算执行情况与会计核算账差异表!100+预算执行情况与会计核算账差异表!110+预算执行情况与会计核算账差异表!106</f>
        <v>4522304.84</v>
      </c>
      <c r="D6" s="7">
        <f>=预算执行情况与会计核算账差异表!7+预算执行情况与会计核算账差异表!21+预算执行情况与会计核算账差异表!49+预算执行情况与会计核算账差异表!62+预算执行情况与会计核算账差异表!67+预算执行情况与会计核算账差异表!80+预算执行情况与会计核算账差异表!97+预算执行情况与会计核算账差异表!100+预算执行情况与会计核算账差异表!110+预算执行情况与会计核算账差异表!106</f>
        <v>4521373.45</v>
      </c>
      <c r="E6" s="7">
        <f>=预算执行情况与会计核算账差异表!7+预算执行情况与会计核算账差异表!21+预算执行情况与会计核算账差异表!49+预算执行情况与会计核算账差异表!62+预算执行情况与会计核算账差异表!67+预算执行情况与会计核算账差异表!80+预算执行情况与会计核算账差异表!97+预算执行情况与会计核算账差异表!100+预算执行情况与会计核算账差异表!110</f>
        <v>931.39</v>
      </c>
      <c r="F6" s="8" t="s">
        <v>13</v>
      </c>
      <c r="G6" s="9">
        <f>=预算执行情况与会计核算账差异表!7+预算执行情况与会计核算账差异表!21+预算执行情况与会计核算账差异表!49+预算执行情况与会计核算账差异表!62+预算执行情况与会计核算账差异表!67+预算执行情况与会计核算账差异表!80+预算执行情况与会计核算账差异表!97+预算执行情况与会计核算账差异表!100+预算执行情况与会计核算账差异表!110+预算执行情况与会计核算账差异表!106</f>
        <v>4521373.45</v>
      </c>
    </row>
    <row r="7" ht="20" customHeight="1" spans="1:7" x14ac:dyDescent="0.25">
      <c r="A7" s="5" t="s">
        <v>14</v>
      </c>
      <c r="B7" s="10" t="s">
        <v>15</v>
      </c>
      <c r="C7" s="7">
        <f>=预算执行情况与会计核算账差异表!8+预算执行情况与会计核算账差异表!9+预算执行情况与会计核算账差异表!10+预算执行情况与会计核算账差异表!11+预算执行情况与会计核算账差异表!12+预算执行情况与会计核算账差异表!13+预算执行情况与会计核算账差异表!14+预算执行情况与会计核算账差异表!15+预算执行情况与会计核算账差异表!16+预算执行情况与会计核算账差异表!17+预算执行情况与会计核算账差异表!18+预算执行情况与会计核算账差异表!19+预算执行情况与会计核算账差异表!20</f>
        <v>2968613.44</v>
      </c>
      <c r="D7" s="7">
        <f>=预算执行情况与会计核算账差异表!8+预算执行情况与会计核算账差异表!9+预算执行情况与会计核算账差异表!10+预算执行情况与会计核算账差异表!11+预算执行情况与会计核算账差异表!12+预算执行情况与会计核算账差异表!13+预算执行情况与会计核算账差异表!14+预算执行情况与会计核算账差异表!15+预算执行情况与会计核算账差异表!16+预算执行情况与会计核算账差异表!17+预算执行情况与会计核算账差异表!18+预算执行情况与会计核算账差异表!19+预算执行情况与会计核算账差异表!20</f>
        <v>3671986.02</v>
      </c>
      <c r="E7" s="7">
        <f>=预算执行情况与会计核算账差异表!8+预算执行情况与会计核算账差异表!9+预算执行情况与会计核算账差异表!10+预算执行情况与会计核算账差异表!11+预算执行情况与会计核算账差异表!12+预算执行情况与会计核算账差异表!13+预算执行情况与会计核算账差异表!14+预算执行情况与会计核算账差异表!15+预算执行情况与会计核算账差异表!16+预算执行情况与会计核算账差异表!17+预算执行情况与会计核算账差异表!18+预算执行情况与会计核算账差异表!19+预算执行情况与会计核算账差异表!20</f>
        <v>-703372.58</v>
      </c>
      <c r="F7" s="8" t="s">
        <v>16</v>
      </c>
      <c r="G7" s="9">
        <f>=预算执行情况与会计核算账差异表!8+预算执行情况与会计核算账差异表!9+预算执行情况与会计核算账差异表!10+预算执行情况与会计核算账差异表!11+预算执行情况与会计核算账差异表!12+预算执行情况与会计核算账差异表!13+预算执行情况与会计核算账差异表!14+预算执行情况与会计核算账差异表!15+预算执行情况与会计核算账差异表!16+预算执行情况与会计核算账差异表!17+预算执行情况与会计核算账差异表!18+预算执行情况与会计核算账差异表!19+预算执行情况与会计核算账差异表!20</f>
        <v>3671986.02</v>
      </c>
    </row>
    <row r="8" ht="20" customHeight="1" spans="1:7" x14ac:dyDescent="0.25">
      <c r="A8" s="5"/>
      <c r="B8" s="10" t="s">
        <v>17</v>
      </c>
      <c r="C8" s="7">
        <v>1100714.95</v>
      </c>
      <c r="D8" s="7">
        <v>763670.8</v>
      </c>
      <c r="E8" s="7">
        <f>=预算执行情况与会计核算账差异表!8-预算执行情况与会计核算账差异表!8</f>
        <v>337044.15</v>
      </c>
      <c r="F8" s="8" t="s">
        <v>16</v>
      </c>
      <c r="G8" s="9">
        <v>763670.8</v>
      </c>
    </row>
    <row r="9" ht="20" customHeight="1" spans="1:7" x14ac:dyDescent="0.25">
      <c r="A9" s="5"/>
      <c r="B9" s="10" t="s">
        <v>18</v>
      </c>
      <c r="C9" s="7">
        <v>333959.01</v>
      </c>
      <c r="D9" s="7">
        <v>835463.2</v>
      </c>
      <c r="E9" s="7">
        <f>=预算执行情况与会计核算账差异表!9-预算执行情况与会计核算账差异表!9</f>
        <v>-501504.19</v>
      </c>
      <c r="F9" s="8" t="s">
        <v>16</v>
      </c>
      <c r="G9" s="9">
        <v>835463.2</v>
      </c>
    </row>
    <row r="10" ht="20" customHeight="1" spans="1:7" x14ac:dyDescent="0.25">
      <c r="A10" s="5"/>
      <c r="B10" s="10" t="s">
        <v>19</v>
      </c>
      <c r="C10" s="7">
        <v>248626</v>
      </c>
      <c r="D10" s="7">
        <v>91019</v>
      </c>
      <c r="E10" s="7">
        <f>=预算执行情况与会计核算账差异表!10-预算执行情况与会计核算账差异表!10</f>
        <v>157607</v>
      </c>
      <c r="F10" s="8" t="s">
        <v>16</v>
      </c>
      <c r="G10" s="9">
        <v>91019</v>
      </c>
    </row>
    <row r="11" ht="20" customHeight="1" spans="1:7" x14ac:dyDescent="0.25">
      <c r="A11" s="5"/>
      <c r="B11" s="10" t="s">
        <v>20</v>
      </c>
      <c r="C11" s="7">
        <v>0</v>
      </c>
      <c r="D11" s="7">
        <v>0</v>
      </c>
      <c r="E11" s="7">
        <f>=预算执行情况与会计核算账差异表!11-预算执行情况与会计核算账差异表!11</f>
        <v>0</v>
      </c>
      <c r="F11" s="8"/>
      <c r="G11" s="9">
        <v>0</v>
      </c>
    </row>
    <row r="12" ht="20" customHeight="1" spans="1:7" x14ac:dyDescent="0.25">
      <c r="A12" s="5"/>
      <c r="B12" s="10" t="s">
        <v>21</v>
      </c>
      <c r="C12" s="7">
        <v>264561.05</v>
      </c>
      <c r="D12" s="7">
        <v>0</v>
      </c>
      <c r="E12" s="7">
        <f>=预算执行情况与会计核算账差异表!12-预算执行情况与会计核算账差异表!12</f>
        <v>264561.05</v>
      </c>
      <c r="F12" s="8" t="s">
        <v>16</v>
      </c>
      <c r="G12" s="9">
        <v>0</v>
      </c>
    </row>
    <row r="13" ht="20" customHeight="1" spans="1:7" x14ac:dyDescent="0.25">
      <c r="A13" s="5"/>
      <c r="B13" s="10" t="s">
        <v>22</v>
      </c>
      <c r="C13" s="7">
        <v>417005.34</v>
      </c>
      <c r="D13" s="7">
        <v>417005.34</v>
      </c>
      <c r="E13" s="7">
        <f>=预算执行情况与会计核算账差异表!13-预算执行情况与会计核算账差异表!13</f>
        <v>0</v>
      </c>
      <c r="F13" s="8"/>
      <c r="G13" s="9">
        <v>417005.34</v>
      </c>
    </row>
    <row r="14" ht="20" customHeight="1" spans="1:7" x14ac:dyDescent="0.25">
      <c r="A14" s="5"/>
      <c r="B14" s="10" t="s">
        <v>23</v>
      </c>
      <c r="C14" s="7">
        <v>151465.54</v>
      </c>
      <c r="D14" s="7">
        <v>151465.54</v>
      </c>
      <c r="E14" s="7">
        <f>=预算执行情况与会计核算账差异表!14-预算执行情况与会计核算账差异表!14</f>
        <v>0</v>
      </c>
      <c r="F14" s="8"/>
      <c r="G14" s="9">
        <v>151465.54</v>
      </c>
    </row>
    <row r="15" ht="20" customHeight="1" spans="1:7" x14ac:dyDescent="0.25">
      <c r="A15" s="5"/>
      <c r="B15" s="10" t="s">
        <v>24</v>
      </c>
      <c r="C15" s="7">
        <v>224945.58</v>
      </c>
      <c r="D15" s="7">
        <v>224945.58</v>
      </c>
      <c r="E15" s="7">
        <f>=预算执行情况与会计核算账差异表!15-预算执行情况与会计核算账差异表!15</f>
        <v>0</v>
      </c>
      <c r="F15" s="8"/>
      <c r="G15" s="9">
        <v>224945.58</v>
      </c>
    </row>
    <row r="16" ht="20" customHeight="1" spans="1:7" x14ac:dyDescent="0.25">
      <c r="A16" s="5"/>
      <c r="B16" s="10" t="s">
        <v>25</v>
      </c>
      <c r="C16" s="7">
        <v>0</v>
      </c>
      <c r="D16" s="7">
        <v>0</v>
      </c>
      <c r="E16" s="7">
        <f>=预算执行情况与会计核算账差异表!16-预算执行情况与会计核算账差异表!16</f>
        <v>0</v>
      </c>
      <c r="F16" s="8"/>
      <c r="G16" s="9">
        <v>0</v>
      </c>
    </row>
    <row r="17" ht="20" customHeight="1" spans="1:7" x14ac:dyDescent="0.25">
      <c r="A17" s="5"/>
      <c r="B17" s="10" t="s">
        <v>26</v>
      </c>
      <c r="C17" s="7">
        <v>10660.11</v>
      </c>
      <c r="D17" s="7">
        <v>10660.11</v>
      </c>
      <c r="E17" s="7">
        <f>=预算执行情况与会计核算账差异表!17-预算执行情况与会计核算账差异表!17</f>
        <v>0</v>
      </c>
      <c r="F17" s="8"/>
      <c r="G17" s="9">
        <v>10660.11</v>
      </c>
    </row>
    <row r="18" ht="20" customHeight="1" spans="1:7" x14ac:dyDescent="0.25">
      <c r="A18" s="5"/>
      <c r="B18" s="10" t="s">
        <v>27</v>
      </c>
      <c r="C18" s="7">
        <v>161716</v>
      </c>
      <c r="D18" s="7">
        <v>161716</v>
      </c>
      <c r="E18" s="7">
        <f>=预算执行情况与会计核算账差异表!18-预算执行情况与会计核算账差异表!18</f>
        <v>0</v>
      </c>
      <c r="F18" s="8"/>
      <c r="G18" s="9">
        <v>161716</v>
      </c>
    </row>
    <row r="19" ht="20" customHeight="1" spans="1:7" x14ac:dyDescent="0.25">
      <c r="A19" s="5"/>
      <c r="B19" s="10" t="s">
        <v>28</v>
      </c>
      <c r="C19" s="7">
        <v>0</v>
      </c>
      <c r="D19" s="7">
        <v>0</v>
      </c>
      <c r="E19" s="7">
        <f>=预算执行情况与会计核算账差异表!19-预算执行情况与会计核算账差异表!19</f>
        <v>0</v>
      </c>
      <c r="F19" s="8"/>
      <c r="G19" s="9">
        <v>0</v>
      </c>
    </row>
    <row r="20" ht="20" customHeight="1" spans="1:7" x14ac:dyDescent="0.25">
      <c r="A20" s="5"/>
      <c r="B20" s="10" t="s">
        <v>29</v>
      </c>
      <c r="C20" s="7">
        <v>54959.86</v>
      </c>
      <c r="D20" s="7">
        <v>1016040.45</v>
      </c>
      <c r="E20" s="7">
        <f>=预算执行情况与会计核算账差异表!20-预算执行情况与会计核算账差异表!20</f>
        <v>-961080.59</v>
      </c>
      <c r="F20" s="8" t="s">
        <v>16</v>
      </c>
      <c r="G20" s="9">
        <v>1016040.45</v>
      </c>
    </row>
    <row r="21" ht="20" customHeight="1" spans="1:7" x14ac:dyDescent="0.25">
      <c r="A21" s="5" t="s">
        <v>30</v>
      </c>
      <c r="B21" s="10" t="s">
        <v>15</v>
      </c>
      <c r="C21" s="7">
        <f>=预算执行情况与会计核算账差异表!22+预算执行情况与会计核算账差异表!23+预算执行情况与会计核算账差异表!24+预算执行情况与会计核算账差异表!25+预算执行情况与会计核算账差异表!26+预算执行情况与会计核算账差异表!27+预算执行情况与会计核算账差异表!28+预算执行情况与会计核算账差异表!29+预算执行情况与会计核算账差异表!30+预算执行情况与会计核算账差异表!31+预算执行情况与会计核算账差异表!32+预算执行情况与会计核算账差异表!33+预算执行情况与会计核算账差异表!34+预算执行情况与会计核算账差异表!35+预算执行情况与会计核算账差异表!36+预算执行情况与会计核算账差异表!37+预算执行情况与会计核算账差异表!38+预算执行情况与会计核算账差异表!39+预算执行情况与会计核算账差异表!40+预算执行情况与会计核算账差异表!41+预算执行情况与会计核算账差异表!42+预算执行情况与会计核算账差异表!43+预算执行情况与会计核算账差异表!44+预算执行情况与会计核算账差异表!45+预算执行情况与会计核算账差异表!46+预算执行情况与会计核算账差异表!47+预算执行情况与会计核算账差异表!48</f>
        <v>968719.29</v>
      </c>
      <c r="D21" s="7">
        <f>=预算执行情况与会计核算账差异表!22+预算执行情况与会计核算账差异表!23+预算执行情况与会计核算账差异表!24+预算执行情况与会计核算账差异表!25+预算执行情况与会计核算账差异表!26+预算执行情况与会计核算账差异表!27+预算执行情况与会计核算账差异表!28+预算执行情况与会计核算账差异表!29+预算执行情况与会计核算账差异表!30+预算执行情况与会计核算账差异表!31+预算执行情况与会计核算账差异表!32+预算执行情况与会计核算账差异表!33+预算执行情况与会计核算账差异表!34+预算执行情况与会计核算账差异表!35+预算执行情况与会计核算账差异表!36+预算执行情况与会计核算账差异表!37+预算执行情况与会计核算账差异表!38+预算执行情况与会计核算账差异表!39+预算执行情况与会计核算账差异表!40+预算执行情况与会计核算账差异表!41+预算执行情况与会计核算账差异表!42+预算执行情况与会计核算账差异表!43+预算执行情况与会计核算账差异表!44+预算执行情况与会计核算账差异表!45+预算执行情况与会计核算账差异表!46+预算执行情况与会计核算账差异表!47+预算执行情况与会计核算账差异表!48</f>
        <v>595037.9</v>
      </c>
      <c r="E21" s="7">
        <f>=预算执行情况与会计核算账差异表!22+预算执行情况与会计核算账差异表!23+预算执行情况与会计核算账差异表!24+预算执行情况与会计核算账差异表!25+预算执行情况与会计核算账差异表!26+预算执行情况与会计核算账差异表!27+预算执行情况与会计核算账差异表!28+预算执行情况与会计核算账差异表!29+预算执行情况与会计核算账差异表!30+预算执行情况与会计核算账差异表!31+预算执行情况与会计核算账差异表!32+预算执行情况与会计核算账差异表!33+预算执行情况与会计核算账差异表!34+预算执行情况与会计核算账差异表!35+预算执行情况与会计核算账差异表!36+预算执行情况与会计核算账差异表!37+预算执行情况与会计核算账差异表!38+预算执行情况与会计核算账差异表!39+预算执行情况与会计核算账差异表!40+预算执行情况与会计核算账差异表!41+预算执行情况与会计核算账差异表!42+预算执行情况与会计核算账差异表!43+预算执行情况与会计核算账差异表!44+预算执行情况与会计核算账差异表!45+预算执行情况与会计核算账差异表!46+预算执行情况与会计核算账差异表!47+预算执行情况与会计核算账差异表!48</f>
        <v>373681.39</v>
      </c>
      <c r="F21" s="8" t="s">
        <v>16</v>
      </c>
      <c r="G21" s="9">
        <f>=预算执行情况与会计核算账差异表!22+预算执行情况与会计核算账差异表!23+预算执行情况与会计核算账差异表!24+预算执行情况与会计核算账差异表!25+预算执行情况与会计核算账差异表!26+预算执行情况与会计核算账差异表!27+预算执行情况与会计核算账差异表!28+预算执行情况与会计核算账差异表!29+预算执行情况与会计核算账差异表!30+预算执行情况与会计核算账差异表!31+预算执行情况与会计核算账差异表!32+预算执行情况与会计核算账差异表!33+预算执行情况与会计核算账差异表!34+预算执行情况与会计核算账差异表!35+预算执行情况与会计核算账差异表!36+预算执行情况与会计核算账差异表!37+预算执行情况与会计核算账差异表!38+预算执行情况与会计核算账差异表!39+预算执行情况与会计核算账差异表!40+预算执行情况与会计核算账差异表!41+预算执行情况与会计核算账差异表!42+预算执行情况与会计核算账差异表!43+预算执行情况与会计核算账差异表!44+预算执行情况与会计核算账差异表!45+预算执行情况与会计核算账差异表!46+预算执行情况与会计核算账差异表!47+预算执行情况与会计核算账差异表!48</f>
        <v>595037.9</v>
      </c>
    </row>
    <row r="22" ht="20" customHeight="1" spans="1:7" x14ac:dyDescent="0.25">
      <c r="A22" s="5"/>
      <c r="B22" s="10" t="s">
        <v>31</v>
      </c>
      <c r="C22" s="7">
        <v>82300.02</v>
      </c>
      <c r="D22" s="7">
        <v>86553.62</v>
      </c>
      <c r="E22" s="7">
        <f>=预算执行情况与会计核算账差异表!22-预算执行情况与会计核算账差异表!22</f>
        <v>-4253.6</v>
      </c>
      <c r="F22" s="8" t="s">
        <v>16</v>
      </c>
      <c r="G22" s="9">
        <v>86553.62</v>
      </c>
    </row>
    <row r="23" ht="20" customHeight="1" spans="1:7" x14ac:dyDescent="0.25">
      <c r="A23" s="5"/>
      <c r="B23" s="10" t="s">
        <v>32</v>
      </c>
      <c r="C23" s="7">
        <v>41720</v>
      </c>
      <c r="D23" s="7">
        <v>41720</v>
      </c>
      <c r="E23" s="7">
        <f>=预算执行情况与会计核算账差异表!23-预算执行情况与会计核算账差异表!23</f>
        <v>0</v>
      </c>
      <c r="F23" s="8"/>
      <c r="G23" s="9">
        <v>41720</v>
      </c>
    </row>
    <row r="24" ht="20" customHeight="1" spans="1:7" x14ac:dyDescent="0.25">
      <c r="A24" s="5"/>
      <c r="B24" s="10" t="s">
        <v>33</v>
      </c>
      <c r="C24" s="7">
        <v>0</v>
      </c>
      <c r="D24" s="7">
        <v>0</v>
      </c>
      <c r="E24" s="7">
        <f>=预算执行情况与会计核算账差异表!24-预算执行情况与会计核算账差异表!24</f>
        <v>0</v>
      </c>
      <c r="F24" s="8"/>
      <c r="G24" s="9">
        <v>0</v>
      </c>
    </row>
    <row r="25" ht="20" customHeight="1" spans="1:7" x14ac:dyDescent="0.25">
      <c r="A25" s="5"/>
      <c r="B25" s="10" t="s">
        <v>34</v>
      </c>
      <c r="C25" s="7">
        <v>0</v>
      </c>
      <c r="D25" s="7">
        <v>0</v>
      </c>
      <c r="E25" s="7">
        <f>=预算执行情况与会计核算账差异表!25-预算执行情况与会计核算账差异表!25</f>
        <v>0</v>
      </c>
      <c r="F25" s="8"/>
      <c r="G25" s="9">
        <v>0</v>
      </c>
    </row>
    <row r="26" ht="20" customHeight="1" spans="1:7" x14ac:dyDescent="0.25">
      <c r="A26" s="5"/>
      <c r="B26" s="10" t="s">
        <v>35</v>
      </c>
      <c r="C26" s="7">
        <v>3000</v>
      </c>
      <c r="D26" s="7">
        <v>0</v>
      </c>
      <c r="E26" s="7">
        <f>=预算执行情况与会计核算账差异表!26-预算执行情况与会计核算账差异表!26</f>
        <v>3000</v>
      </c>
      <c r="F26" s="8" t="s">
        <v>16</v>
      </c>
      <c r="G26" s="9">
        <v>0</v>
      </c>
    </row>
    <row r="27" ht="20" customHeight="1" spans="1:7" x14ac:dyDescent="0.25">
      <c r="A27" s="5"/>
      <c r="B27" s="10" t="s">
        <v>36</v>
      </c>
      <c r="C27" s="7">
        <v>20988.56</v>
      </c>
      <c r="D27" s="7">
        <v>20988.56</v>
      </c>
      <c r="E27" s="7">
        <f>=预算执行情况与会计核算账差异表!27-预算执行情况与会计核算账差异表!27</f>
        <v>0</v>
      </c>
      <c r="F27" s="8"/>
      <c r="G27" s="9">
        <v>20988.56</v>
      </c>
    </row>
    <row r="28" ht="20" customHeight="1" spans="1:7" x14ac:dyDescent="0.25">
      <c r="A28" s="5"/>
      <c r="B28" s="10" t="s">
        <v>37</v>
      </c>
      <c r="C28" s="7">
        <v>4800.71</v>
      </c>
      <c r="D28" s="7">
        <v>5114.72</v>
      </c>
      <c r="E28" s="7">
        <f>=预算执行情况与会计核算账差异表!28-预算执行情况与会计核算账差异表!28</f>
        <v>-314.01</v>
      </c>
      <c r="F28" s="8" t="s">
        <v>16</v>
      </c>
      <c r="G28" s="9">
        <v>5114.72</v>
      </c>
    </row>
    <row r="29" ht="20" customHeight="1" spans="1:7" x14ac:dyDescent="0.25">
      <c r="A29" s="5"/>
      <c r="B29" s="10" t="s">
        <v>38</v>
      </c>
      <c r="C29" s="7">
        <v>200000</v>
      </c>
      <c r="D29" s="7">
        <v>200000</v>
      </c>
      <c r="E29" s="7">
        <f>=预算执行情况与会计核算账差异表!29-预算执行情况与会计核算账差异表!29</f>
        <v>0</v>
      </c>
      <c r="F29" s="8"/>
      <c r="G29" s="9">
        <v>200000</v>
      </c>
    </row>
    <row r="30" ht="20" customHeight="1" spans="1:7" x14ac:dyDescent="0.25">
      <c r="A30" s="5"/>
      <c r="B30" s="10" t="s">
        <v>39</v>
      </c>
      <c r="C30" s="7">
        <v>0</v>
      </c>
      <c r="D30" s="7">
        <v>0</v>
      </c>
      <c r="E30" s="7">
        <f>=预算执行情况与会计核算账差异表!30-预算执行情况与会计核算账差异表!30</f>
        <v>0</v>
      </c>
      <c r="F30" s="8"/>
      <c r="G30" s="9">
        <v>0</v>
      </c>
    </row>
    <row r="31" ht="20" customHeight="1" spans="1:7" x14ac:dyDescent="0.25">
      <c r="A31" s="5"/>
      <c r="B31" s="10" t="s">
        <v>40</v>
      </c>
      <c r="C31" s="7">
        <v>26602</v>
      </c>
      <c r="D31" s="7">
        <v>26602</v>
      </c>
      <c r="E31" s="7">
        <f>=预算执行情况与会计核算账差异表!31-预算执行情况与会计核算账差异表!31</f>
        <v>0</v>
      </c>
      <c r="F31" s="8"/>
      <c r="G31" s="9">
        <v>26602</v>
      </c>
    </row>
    <row r="32" ht="20" customHeight="1" spans="1:7" x14ac:dyDescent="0.25">
      <c r="A32" s="5"/>
      <c r="B32" s="10" t="s">
        <v>41</v>
      </c>
      <c r="C32" s="7">
        <v>0</v>
      </c>
      <c r="D32" s="7">
        <v>0</v>
      </c>
      <c r="E32" s="7">
        <f>=预算执行情况与会计核算账差异表!32-预算执行情况与会计核算账差异表!32</f>
        <v>0</v>
      </c>
      <c r="F32" s="8"/>
      <c r="G32" s="9">
        <v>0</v>
      </c>
    </row>
    <row r="33" ht="20" customHeight="1" spans="1:7" x14ac:dyDescent="0.25">
      <c r="A33" s="5"/>
      <c r="B33" s="10" t="s">
        <v>42</v>
      </c>
      <c r="C33" s="7">
        <v>25729</v>
      </c>
      <c r="D33" s="7">
        <v>25879</v>
      </c>
      <c r="E33" s="7">
        <f>=预算执行情况与会计核算账差异表!33-预算执行情况与会计核算账差异表!33</f>
        <v>-150</v>
      </c>
      <c r="F33" s="8" t="s">
        <v>16</v>
      </c>
      <c r="G33" s="9">
        <v>25879</v>
      </c>
    </row>
    <row r="34" ht="20" customHeight="1" spans="1:7" x14ac:dyDescent="0.25">
      <c r="A34" s="5"/>
      <c r="B34" s="10" t="s">
        <v>43</v>
      </c>
      <c r="C34" s="7">
        <v>2800</v>
      </c>
      <c r="D34" s="7">
        <v>2800</v>
      </c>
      <c r="E34" s="7">
        <f>=预算执行情况与会计核算账差异表!34-预算执行情况与会计核算账差异表!34</f>
        <v>0</v>
      </c>
      <c r="F34" s="8"/>
      <c r="G34" s="9">
        <v>2800</v>
      </c>
    </row>
    <row r="35" ht="20" customHeight="1" spans="1:7" x14ac:dyDescent="0.25">
      <c r="A35" s="5"/>
      <c r="B35" s="10" t="s">
        <v>44</v>
      </c>
      <c r="C35" s="7">
        <v>0</v>
      </c>
      <c r="D35" s="7">
        <v>0</v>
      </c>
      <c r="E35" s="7">
        <f>=预算执行情况与会计核算账差异表!35-预算执行情况与会计核算账差异表!35</f>
        <v>0</v>
      </c>
      <c r="F35" s="8"/>
      <c r="G35" s="9">
        <v>0</v>
      </c>
    </row>
    <row r="36" ht="20" customHeight="1" spans="1:7" x14ac:dyDescent="0.25">
      <c r="A36" s="5"/>
      <c r="B36" s="10" t="s">
        <v>45</v>
      </c>
      <c r="C36" s="7">
        <v>0</v>
      </c>
      <c r="D36" s="7">
        <v>0</v>
      </c>
      <c r="E36" s="7">
        <f>=预算执行情况与会计核算账差异表!36-预算执行情况与会计核算账差异表!36</f>
        <v>0</v>
      </c>
      <c r="F36" s="8"/>
      <c r="G36" s="9">
        <v>0</v>
      </c>
    </row>
    <row r="37" ht="20" customHeight="1" spans="1:7" x14ac:dyDescent="0.25">
      <c r="A37" s="5"/>
      <c r="B37" s="10" t="s">
        <v>46</v>
      </c>
      <c r="C37" s="7">
        <v>0</v>
      </c>
      <c r="D37" s="7">
        <v>0</v>
      </c>
      <c r="E37" s="7">
        <f>=预算执行情况与会计核算账差异表!37-预算执行情况与会计核算账差异表!37</f>
        <v>0</v>
      </c>
      <c r="F37" s="8"/>
      <c r="G37" s="9">
        <v>0</v>
      </c>
    </row>
    <row r="38" ht="20" customHeight="1" spans="1:7" x14ac:dyDescent="0.25">
      <c r="A38" s="5"/>
      <c r="B38" s="10" t="s">
        <v>47</v>
      </c>
      <c r="C38" s="7">
        <v>0</v>
      </c>
      <c r="D38" s="7">
        <v>0</v>
      </c>
      <c r="E38" s="7">
        <f>=预算执行情况与会计核算账差异表!38-预算执行情况与会计核算账差异表!38</f>
        <v>0</v>
      </c>
      <c r="F38" s="8"/>
      <c r="G38" s="9">
        <v>0</v>
      </c>
    </row>
    <row r="39" ht="20" customHeight="1" spans="1:7" x14ac:dyDescent="0.25">
      <c r="A39" s="5"/>
      <c r="B39" s="10" t="s">
        <v>48</v>
      </c>
      <c r="C39" s="7">
        <v>0</v>
      </c>
      <c r="D39" s="7">
        <v>0</v>
      </c>
      <c r="E39" s="7">
        <f>=预算执行情况与会计核算账差异表!39-预算执行情况与会计核算账差异表!39</f>
        <v>0</v>
      </c>
      <c r="F39" s="8"/>
      <c r="G39" s="9">
        <v>0</v>
      </c>
    </row>
    <row r="40" ht="20" customHeight="1" spans="1:7" x14ac:dyDescent="0.25">
      <c r="A40" s="5"/>
      <c r="B40" s="10" t="s">
        <v>49</v>
      </c>
      <c r="C40" s="7">
        <v>0</v>
      </c>
      <c r="D40" s="7">
        <v>0</v>
      </c>
      <c r="E40" s="7">
        <f>=预算执行情况与会计核算账差异表!40-预算执行情况与会计核算账差异表!40</f>
        <v>0</v>
      </c>
      <c r="F40" s="8"/>
      <c r="G40" s="9">
        <v>0</v>
      </c>
    </row>
    <row r="41" ht="20" customHeight="1" spans="1:7" x14ac:dyDescent="0.25">
      <c r="A41" s="5"/>
      <c r="B41" s="10" t="s">
        <v>50</v>
      </c>
      <c r="C41" s="7">
        <v>21150</v>
      </c>
      <c r="D41" s="7">
        <v>21150</v>
      </c>
      <c r="E41" s="7">
        <f>=预算执行情况与会计核算账差异表!41-预算执行情况与会计核算账差异表!41</f>
        <v>0</v>
      </c>
      <c r="F41" s="8"/>
      <c r="G41" s="9">
        <v>21150</v>
      </c>
    </row>
    <row r="42" ht="20" customHeight="1" spans="1:7" x14ac:dyDescent="0.25">
      <c r="A42" s="5"/>
      <c r="B42" s="10" t="s">
        <v>51</v>
      </c>
      <c r="C42" s="7">
        <v>0</v>
      </c>
      <c r="D42" s="7">
        <v>0</v>
      </c>
      <c r="E42" s="7">
        <f>=预算执行情况与会计核算账差异表!42-预算执行情况与会计核算账差异表!42</f>
        <v>0</v>
      </c>
      <c r="F42" s="8"/>
      <c r="G42" s="9">
        <v>0</v>
      </c>
    </row>
    <row r="43" ht="20" customHeight="1" spans="1:7" x14ac:dyDescent="0.25">
      <c r="A43" s="5"/>
      <c r="B43" s="10" t="s">
        <v>52</v>
      </c>
      <c r="C43" s="7">
        <v>0</v>
      </c>
      <c r="D43" s="7">
        <v>0</v>
      </c>
      <c r="E43" s="7">
        <f>=预算执行情况与会计核算账差异表!43-预算执行情况与会计核算账差异表!43</f>
        <v>0</v>
      </c>
      <c r="F43" s="8"/>
      <c r="G43" s="9">
        <v>0</v>
      </c>
    </row>
    <row r="44" ht="20" customHeight="1" spans="1:7" x14ac:dyDescent="0.25">
      <c r="A44" s="5"/>
      <c r="B44" s="10" t="s">
        <v>53</v>
      </c>
      <c r="C44" s="7">
        <v>0</v>
      </c>
      <c r="D44" s="7">
        <v>0</v>
      </c>
      <c r="E44" s="7">
        <f>=预算执行情况与会计核算账差异表!44-预算执行情况与会计核算账差异表!44</f>
        <v>0</v>
      </c>
      <c r="F44" s="8"/>
      <c r="G44" s="9">
        <v>0</v>
      </c>
    </row>
    <row r="45" ht="20" customHeight="1" spans="1:7" x14ac:dyDescent="0.25">
      <c r="A45" s="5"/>
      <c r="B45" s="10" t="s">
        <v>54</v>
      </c>
      <c r="C45" s="7">
        <v>42829</v>
      </c>
      <c r="D45" s="7">
        <v>40180</v>
      </c>
      <c r="E45" s="7">
        <f>=预算执行情况与会计核算账差异表!45-预算执行情况与会计核算账差异表!45</f>
        <v>2649</v>
      </c>
      <c r="F45" s="8" t="s">
        <v>16</v>
      </c>
      <c r="G45" s="9">
        <v>40180</v>
      </c>
    </row>
    <row r="46" ht="20" customHeight="1" spans="1:7" x14ac:dyDescent="0.25">
      <c r="A46" s="5"/>
      <c r="B46" s="10" t="s">
        <v>55</v>
      </c>
      <c r="C46" s="7">
        <v>496800</v>
      </c>
      <c r="D46" s="7">
        <v>124050</v>
      </c>
      <c r="E46" s="7">
        <f>=预算执行情况与会计核算账差异表!46-预算执行情况与会计核算账差异表!46</f>
        <v>372750</v>
      </c>
      <c r="F46" s="8" t="s">
        <v>16</v>
      </c>
      <c r="G46" s="9">
        <v>124050</v>
      </c>
    </row>
    <row r="47" ht="20" customHeight="1" spans="1:7" x14ac:dyDescent="0.25">
      <c r="A47" s="5"/>
      <c r="B47" s="10" t="s">
        <v>56</v>
      </c>
      <c r="C47" s="7">
        <v>0</v>
      </c>
      <c r="D47" s="7">
        <v>0</v>
      </c>
      <c r="E47" s="7">
        <f>=预算执行情况与会计核算账差异表!47-预算执行情况与会计核算账差异表!47</f>
        <v>0</v>
      </c>
      <c r="F47" s="8"/>
      <c r="G47" s="9">
        <v>0</v>
      </c>
    </row>
    <row r="48" ht="20" customHeight="1" spans="1:7" x14ac:dyDescent="0.25">
      <c r="A48" s="5"/>
      <c r="B48" s="10" t="s">
        <v>57</v>
      </c>
      <c r="C48" s="7">
        <v>0</v>
      </c>
      <c r="D48" s="7">
        <v>0</v>
      </c>
      <c r="E48" s="7">
        <f>=预算执行情况与会计核算账差异表!48-预算执行情况与会计核算账差异表!48</f>
        <v>0</v>
      </c>
      <c r="F48" s="8"/>
      <c r="G48" s="9">
        <v>0</v>
      </c>
    </row>
    <row r="49" ht="20" customHeight="1" spans="1:7" x14ac:dyDescent="0.25">
      <c r="A49" s="5" t="s">
        <v>58</v>
      </c>
      <c r="B49" s="10" t="s">
        <v>15</v>
      </c>
      <c r="C49" s="7">
        <f>=预算执行情况与会计核算账差异表!50+预算执行情况与会计核算账差异表!51+预算执行情况与会计核算账差异表!52+预算执行情况与会计核算账差异表!53+预算执行情况与会计核算账差异表!54+预算执行情况与会计核算账差异表!55+预算执行情况与会计核算账差异表!56+预算执行情况与会计核算账差异表!57+预算执行情况与会计核算账差异表!58+预算执行情况与会计核算账差异表!59+预算执行情况与会计核算账差异表!60+预算执行情况与会计核算账差异表!61</f>
        <v>584972.11</v>
      </c>
      <c r="D49" s="7">
        <f>=预算执行情况与会计核算账差异表!50+预算执行情况与会计核算账差异表!51+预算执行情况与会计核算账差异表!52+预算执行情况与会计核算账差异表!53+预算执行情况与会计核算账差异表!54+预算执行情况与会计核算账差异表!55+预算执行情况与会计核算账差异表!56+预算执行情况与会计核算账差异表!57+预算执行情况与会计核算账差异表!58+预算执行情况与会计核算账差异表!59+预算执行情况与会计核算账差异表!60+预算执行情况与会计核算账差异表!61</f>
        <v>254349.53</v>
      </c>
      <c r="E49" s="7">
        <f>=预算执行情况与会计核算账差异表!50+预算执行情况与会计核算账差异表!51+预算执行情况与会计核算账差异表!52+预算执行情况与会计核算账差异表!53+预算执行情况与会计核算账差异表!54+预算执行情况与会计核算账差异表!55+预算执行情况与会计核算账差异表!56+预算执行情况与会计核算账差异表!57+预算执行情况与会计核算账差异表!58+预算执行情况与会计核算账差异表!59+预算执行情况与会计核算账差异表!60+预算执行情况与会计核算账差异表!61</f>
        <v>330622.58</v>
      </c>
      <c r="F49" s="8" t="s">
        <v>16</v>
      </c>
      <c r="G49" s="9">
        <f>=预算执行情况与会计核算账差异表!50+预算执行情况与会计核算账差异表!51+预算执行情况与会计核算账差异表!52+预算执行情况与会计核算账差异表!53+预算执行情况与会计核算账差异表!54+预算执行情况与会计核算账差异表!55+预算执行情况与会计核算账差异表!56+预算执行情况与会计核算账差异表!57+预算执行情况与会计核算账差异表!58+预算执行情况与会计核算账差异表!59+预算执行情况与会计核算账差异表!60+预算执行情况与会计核算账差异表!61</f>
        <v>254349.53</v>
      </c>
    </row>
    <row r="50" ht="20" customHeight="1" spans="1:7" x14ac:dyDescent="0.25">
      <c r="A50" s="5"/>
      <c r="B50" s="10" t="s">
        <v>59</v>
      </c>
      <c r="C50" s="7">
        <v>0</v>
      </c>
      <c r="D50" s="7">
        <v>0</v>
      </c>
      <c r="E50" s="7">
        <f>=预算执行情况与会计核算账差异表!50-预算执行情况与会计核算账差异表!50</f>
        <v>0</v>
      </c>
      <c r="F50" s="8"/>
      <c r="G50" s="9">
        <v>0</v>
      </c>
    </row>
    <row r="51" ht="20" customHeight="1" spans="1:7" x14ac:dyDescent="0.25">
      <c r="A51" s="5"/>
      <c r="B51" s="10" t="s">
        <v>60</v>
      </c>
      <c r="C51" s="7">
        <v>551375.42</v>
      </c>
      <c r="D51" s="7">
        <v>195311.83</v>
      </c>
      <c r="E51" s="7">
        <f>=预算执行情况与会计核算账差异表!51-预算执行情况与会计核算账差异表!51</f>
        <v>356063.59</v>
      </c>
      <c r="F51" s="8" t="s">
        <v>16</v>
      </c>
      <c r="G51" s="9">
        <v>195311.83</v>
      </c>
    </row>
    <row r="52" ht="20" customHeight="1" spans="1:7" x14ac:dyDescent="0.25">
      <c r="A52" s="5"/>
      <c r="B52" s="10" t="s">
        <v>61</v>
      </c>
      <c r="C52" s="7">
        <v>0</v>
      </c>
      <c r="D52" s="7">
        <v>0</v>
      </c>
      <c r="E52" s="7">
        <f>=预算执行情况与会计核算账差异表!52-预算执行情况与会计核算账差异表!52</f>
        <v>0</v>
      </c>
      <c r="F52" s="8"/>
      <c r="G52" s="9">
        <v>0</v>
      </c>
    </row>
    <row r="53" ht="20" customHeight="1" spans="1:7" x14ac:dyDescent="0.25">
      <c r="A53" s="5"/>
      <c r="B53" s="10" t="s">
        <v>62</v>
      </c>
      <c r="C53" s="7">
        <v>0</v>
      </c>
      <c r="D53" s="7">
        <v>0</v>
      </c>
      <c r="E53" s="7">
        <f>=预算执行情况与会计核算账差异表!53-预算执行情况与会计核算账差异表!53</f>
        <v>0</v>
      </c>
      <c r="F53" s="8"/>
      <c r="G53" s="9">
        <v>0</v>
      </c>
    </row>
    <row r="54" ht="20" customHeight="1" spans="1:7" x14ac:dyDescent="0.25">
      <c r="A54" s="5"/>
      <c r="B54" s="10" t="s">
        <v>63</v>
      </c>
      <c r="C54" s="7">
        <v>33596.69</v>
      </c>
      <c r="D54" s="7">
        <v>59037.7</v>
      </c>
      <c r="E54" s="7">
        <f>=预算执行情况与会计核算账差异表!54-预算执行情况与会计核算账差异表!54</f>
        <v>-25441.01</v>
      </c>
      <c r="F54" s="8" t="s">
        <v>16</v>
      </c>
      <c r="G54" s="9">
        <v>59037.7</v>
      </c>
    </row>
    <row r="55" ht="20" customHeight="1" spans="1:7" x14ac:dyDescent="0.25">
      <c r="A55" s="5"/>
      <c r="B55" s="10" t="s">
        <v>64</v>
      </c>
      <c r="C55" s="7">
        <v>0</v>
      </c>
      <c r="D55" s="7">
        <v>0</v>
      </c>
      <c r="E55" s="7">
        <f>=预算执行情况与会计核算账差异表!55-预算执行情况与会计核算账差异表!55</f>
        <v>0</v>
      </c>
      <c r="F55" s="8"/>
      <c r="G55" s="9">
        <v>0</v>
      </c>
    </row>
    <row r="56" ht="20" customHeight="1" spans="1:7" x14ac:dyDescent="0.25">
      <c r="A56" s="5"/>
      <c r="B56" s="10" t="s">
        <v>65</v>
      </c>
      <c r="C56" s="7">
        <v>0</v>
      </c>
      <c r="D56" s="7">
        <v>0</v>
      </c>
      <c r="E56" s="7">
        <f>=预算执行情况与会计核算账差异表!56-预算执行情况与会计核算账差异表!56</f>
        <v>0</v>
      </c>
      <c r="F56" s="8"/>
      <c r="G56" s="9">
        <v>0</v>
      </c>
    </row>
    <row r="57" ht="20" customHeight="1" spans="1:7" x14ac:dyDescent="0.25">
      <c r="A57" s="5"/>
      <c r="B57" s="10" t="s">
        <v>66</v>
      </c>
      <c r="C57" s="7">
        <v>0</v>
      </c>
      <c r="D57" s="7">
        <v>0</v>
      </c>
      <c r="E57" s="7">
        <f>=预算执行情况与会计核算账差异表!57-预算执行情况与会计核算账差异表!57</f>
        <v>0</v>
      </c>
      <c r="F57" s="8"/>
      <c r="G57" s="9">
        <v>0</v>
      </c>
    </row>
    <row r="58" ht="20" customHeight="1" spans="1:7" x14ac:dyDescent="0.25">
      <c r="A58" s="5"/>
      <c r="B58" s="10" t="s">
        <v>67</v>
      </c>
      <c r="C58" s="7">
        <v>0</v>
      </c>
      <c r="D58" s="7">
        <v>0</v>
      </c>
      <c r="E58" s="7">
        <f>=预算执行情况与会计核算账差异表!58-预算执行情况与会计核算账差异表!58</f>
        <v>0</v>
      </c>
      <c r="F58" s="8"/>
      <c r="G58" s="9">
        <v>0</v>
      </c>
    </row>
    <row r="59" ht="20" customHeight="1" spans="1:7" x14ac:dyDescent="0.25">
      <c r="A59" s="5"/>
      <c r="B59" s="10" t="s">
        <v>68</v>
      </c>
      <c r="C59" s="7">
        <v>0</v>
      </c>
      <c r="D59" s="7">
        <v>0</v>
      </c>
      <c r="E59" s="7">
        <f>=预算执行情况与会计核算账差异表!59-预算执行情况与会计核算账差异表!59</f>
        <v>0</v>
      </c>
      <c r="F59" s="8"/>
      <c r="G59" s="9">
        <v>0</v>
      </c>
    </row>
    <row r="60" ht="20" customHeight="1" spans="1:7" x14ac:dyDescent="0.25">
      <c r="A60" s="5"/>
      <c r="B60" s="10" t="s">
        <v>69</v>
      </c>
      <c r="C60" s="7">
        <v>0</v>
      </c>
      <c r="D60" s="7">
        <v>0</v>
      </c>
      <c r="E60" s="7">
        <f>=预算执行情况与会计核算账差异表!60-预算执行情况与会计核算账差异表!60</f>
        <v>0</v>
      </c>
      <c r="F60" s="8"/>
      <c r="G60" s="9">
        <v>0</v>
      </c>
    </row>
    <row r="61" ht="20" customHeight="1" spans="1:7" x14ac:dyDescent="0.25">
      <c r="A61" s="5"/>
      <c r="B61" s="10" t="s">
        <v>70</v>
      </c>
      <c r="C61" s="7">
        <v>0</v>
      </c>
      <c r="D61" s="7">
        <v>0</v>
      </c>
      <c r="E61" s="7">
        <f>=预算执行情况与会计核算账差异表!61-预算执行情况与会计核算账差异表!61</f>
        <v>0</v>
      </c>
      <c r="F61" s="8"/>
      <c r="G61" s="9">
        <v>0</v>
      </c>
    </row>
    <row r="62" ht="20" customHeight="1" spans="1:7" x14ac:dyDescent="0.25">
      <c r="A62" s="5" t="s">
        <v>71</v>
      </c>
      <c r="B62" s="10" t="s">
        <v>15</v>
      </c>
      <c r="C62" s="7">
        <f>=预算执行情况与会计核算账差异表!63+预算执行情况与会计核算账差异表!64+预算执行情况与会计核算账差异表!65+预算执行情况与会计核算账差异表!66</f>
        <v>0</v>
      </c>
      <c r="D62" s="7">
        <f>=预算执行情况与会计核算账差异表!63+预算执行情况与会计核算账差异表!64+预算执行情况与会计核算账差异表!65+预算执行情况与会计核算账差异表!66</f>
        <v>0</v>
      </c>
      <c r="E62" s="7">
        <f>=预算执行情况与会计核算账差异表!63+预算执行情况与会计核算账差异表!64+预算执行情况与会计核算账差异表!65+预算执行情况与会计核算账差异表!66</f>
        <v>0</v>
      </c>
      <c r="F62" s="8"/>
      <c r="G62" s="9">
        <f>=预算执行情况与会计核算账差异表!63+预算执行情况与会计核算账差异表!64+预算执行情况与会计核算账差异表!65+预算执行情况与会计核算账差异表!66</f>
        <v>0</v>
      </c>
    </row>
    <row r="63" ht="20" customHeight="1" spans="1:7" x14ac:dyDescent="0.25">
      <c r="A63" s="5"/>
      <c r="B63" s="10" t="s">
        <v>72</v>
      </c>
      <c r="C63" s="7">
        <v>0</v>
      </c>
      <c r="D63" s="7">
        <v>0</v>
      </c>
      <c r="E63" s="7">
        <f>=预算执行情况与会计核算账差异表!63-预算执行情况与会计核算账差异表!63</f>
        <v>0</v>
      </c>
      <c r="F63" s="8"/>
      <c r="G63" s="9">
        <v>0</v>
      </c>
    </row>
    <row r="64" ht="20" customHeight="1" spans="1:7" x14ac:dyDescent="0.25">
      <c r="A64" s="5"/>
      <c r="B64" s="10" t="s">
        <v>73</v>
      </c>
      <c r="C64" s="7">
        <v>0</v>
      </c>
      <c r="D64" s="7">
        <v>0</v>
      </c>
      <c r="E64" s="7">
        <f>=预算执行情况与会计核算账差异表!64-预算执行情况与会计核算账差异表!64</f>
        <v>0</v>
      </c>
      <c r="F64" s="8"/>
      <c r="G64" s="9">
        <v>0</v>
      </c>
    </row>
    <row r="65" ht="20" customHeight="1" spans="1:7" x14ac:dyDescent="0.25">
      <c r="A65" s="5"/>
      <c r="B65" s="10" t="s">
        <v>74</v>
      </c>
      <c r="C65" s="7">
        <v>0</v>
      </c>
      <c r="D65" s="7">
        <v>0</v>
      </c>
      <c r="E65" s="7">
        <f>=预算执行情况与会计核算账差异表!65-预算执行情况与会计核算账差异表!65</f>
        <v>0</v>
      </c>
      <c r="F65" s="8"/>
      <c r="G65" s="9">
        <v>0</v>
      </c>
    </row>
    <row r="66" ht="20" customHeight="1" spans="1:7" x14ac:dyDescent="0.25">
      <c r="A66" s="5"/>
      <c r="B66" s="10" t="s">
        <v>75</v>
      </c>
      <c r="C66" s="7">
        <v>0</v>
      </c>
      <c r="D66" s="7">
        <v>0</v>
      </c>
      <c r="E66" s="7">
        <f>=预算执行情况与会计核算账差异表!66-预算执行情况与会计核算账差异表!66</f>
        <v>0</v>
      </c>
      <c r="F66" s="8"/>
      <c r="G66" s="9">
        <v>0</v>
      </c>
    </row>
    <row r="67" ht="20" customHeight="1" spans="1:7" x14ac:dyDescent="0.25">
      <c r="A67" s="5" t="s">
        <v>76</v>
      </c>
      <c r="B67" s="10" t="s">
        <v>15</v>
      </c>
      <c r="C67" s="7">
        <f>=预算执行情况与会计核算账差异表!68+预算执行情况与会计核算账差异表!69+预算执行情况与会计核算账差异表!70+预算执行情况与会计核算账差异表!71+预算执行情况与会计核算账差异表!72+预算执行情况与会计核算账差异表!73+预算执行情况与会计核算账差异表!74+预算执行情况与会计核算账差异表!75+预算执行情况与会计核算账差异表!76+预算执行情况与会计核算账差异表!77+预算执行情况与会计核算账差异表!78+预算执行情况与会计核算账差异表!79</f>
        <v>0</v>
      </c>
      <c r="D67" s="7">
        <f>=预算执行情况与会计核算账差异表!68+预算执行情况与会计核算账差异表!69+预算执行情况与会计核算账差异表!70+预算执行情况与会计核算账差异表!71+预算执行情况与会计核算账差异表!72+预算执行情况与会计核算账差异表!73+预算执行情况与会计核算账差异表!74+预算执行情况与会计核算账差异表!75+预算执行情况与会计核算账差异表!76+预算执行情况与会计核算账差异表!77+预算执行情况与会计核算账差异表!78+预算执行情况与会计核算账差异表!79</f>
        <v>0</v>
      </c>
      <c r="E67" s="7">
        <f>=预算执行情况与会计核算账差异表!68+预算执行情况与会计核算账差异表!69+预算执行情况与会计核算账差异表!70+预算执行情况与会计核算账差异表!71+预算执行情况与会计核算账差异表!72+预算执行情况与会计核算账差异表!73+预算执行情况与会计核算账差异表!74+预算执行情况与会计核算账差异表!75+预算执行情况与会计核算账差异表!76+预算执行情况与会计核算账差异表!77+预算执行情况与会计核算账差异表!78+预算执行情况与会计核算账差异表!79</f>
        <v>0</v>
      </c>
      <c r="F67" s="8"/>
      <c r="G67" s="9">
        <f>=预算执行情况与会计核算账差异表!68+预算执行情况与会计核算账差异表!69+预算执行情况与会计核算账差异表!70+预算执行情况与会计核算账差异表!71+预算执行情况与会计核算账差异表!72+预算执行情况与会计核算账差异表!73+预算执行情况与会计核算账差异表!74+预算执行情况与会计核算账差异表!75+预算执行情况与会计核算账差异表!76+预算执行情况与会计核算账差异表!77+预算执行情况与会计核算账差异表!78+预算执行情况与会计核算账差异表!79</f>
        <v>0</v>
      </c>
    </row>
    <row r="68" ht="20" customHeight="1" spans="1:7" x14ac:dyDescent="0.25">
      <c r="A68" s="5"/>
      <c r="B68" s="10" t="s">
        <v>77</v>
      </c>
      <c r="C68" s="7">
        <v>0</v>
      </c>
      <c r="D68" s="7">
        <v>0</v>
      </c>
      <c r="E68" s="7">
        <f>=预算执行情况与会计核算账差异表!68-预算执行情况与会计核算账差异表!68</f>
        <v>0</v>
      </c>
      <c r="F68" s="8"/>
      <c r="G68" s="9">
        <v>0</v>
      </c>
    </row>
    <row r="69" ht="20" customHeight="1" spans="1:7" x14ac:dyDescent="0.25">
      <c r="A69" s="5"/>
      <c r="B69" s="10" t="s">
        <v>78</v>
      </c>
      <c r="C69" s="7">
        <v>0</v>
      </c>
      <c r="D69" s="7">
        <v>0</v>
      </c>
      <c r="E69" s="7">
        <f>=预算执行情况与会计核算账差异表!69-预算执行情况与会计核算账差异表!69</f>
        <v>0</v>
      </c>
      <c r="F69" s="8"/>
      <c r="G69" s="9">
        <v>0</v>
      </c>
    </row>
    <row r="70" ht="20" customHeight="1" spans="1:7" x14ac:dyDescent="0.25">
      <c r="A70" s="5"/>
      <c r="B70" s="10" t="s">
        <v>79</v>
      </c>
      <c r="C70" s="7">
        <v>0</v>
      </c>
      <c r="D70" s="7">
        <v>0</v>
      </c>
      <c r="E70" s="7">
        <f>=预算执行情况与会计核算账差异表!70-预算执行情况与会计核算账差异表!70</f>
        <v>0</v>
      </c>
      <c r="F70" s="8"/>
      <c r="G70" s="9">
        <v>0</v>
      </c>
    </row>
    <row r="71" ht="20" customHeight="1" spans="1:7" x14ac:dyDescent="0.25">
      <c r="A71" s="5"/>
      <c r="B71" s="10" t="s">
        <v>80</v>
      </c>
      <c r="C71" s="7">
        <v>0</v>
      </c>
      <c r="D71" s="7">
        <v>0</v>
      </c>
      <c r="E71" s="7">
        <f>=预算执行情况与会计核算账差异表!71-预算执行情况与会计核算账差异表!71</f>
        <v>0</v>
      </c>
      <c r="F71" s="8"/>
      <c r="G71" s="9">
        <v>0</v>
      </c>
    </row>
    <row r="72" ht="20" customHeight="1" spans="1:7" x14ac:dyDescent="0.25">
      <c r="A72" s="5"/>
      <c r="B72" s="10" t="s">
        <v>81</v>
      </c>
      <c r="C72" s="7">
        <v>0</v>
      </c>
      <c r="D72" s="7">
        <v>0</v>
      </c>
      <c r="E72" s="7">
        <f>=预算执行情况与会计核算账差异表!72-预算执行情况与会计核算账差异表!72</f>
        <v>0</v>
      </c>
      <c r="F72" s="8"/>
      <c r="G72" s="9">
        <v>0</v>
      </c>
    </row>
    <row r="73" ht="20" customHeight="1" spans="1:7" x14ac:dyDescent="0.25">
      <c r="A73" s="5"/>
      <c r="B73" s="10" t="s">
        <v>82</v>
      </c>
      <c r="C73" s="7">
        <v>0</v>
      </c>
      <c r="D73" s="7">
        <v>0</v>
      </c>
      <c r="E73" s="7">
        <f>=预算执行情况与会计核算账差异表!73-预算执行情况与会计核算账差异表!73</f>
        <v>0</v>
      </c>
      <c r="F73" s="8"/>
      <c r="G73" s="9">
        <v>0</v>
      </c>
    </row>
    <row r="74" ht="20" customHeight="1" spans="1:7" x14ac:dyDescent="0.25">
      <c r="A74" s="5"/>
      <c r="B74" s="10" t="s">
        <v>83</v>
      </c>
      <c r="C74" s="7">
        <v>0</v>
      </c>
      <c r="D74" s="7">
        <v>0</v>
      </c>
      <c r="E74" s="7">
        <f>=预算执行情况与会计核算账差异表!74-预算执行情况与会计核算账差异表!74</f>
        <v>0</v>
      </c>
      <c r="F74" s="8"/>
      <c r="G74" s="9">
        <v>0</v>
      </c>
    </row>
    <row r="75" ht="20" customHeight="1" spans="1:7" x14ac:dyDescent="0.25">
      <c r="A75" s="5"/>
      <c r="B75" s="10" t="s">
        <v>84</v>
      </c>
      <c r="C75" s="7">
        <v>0</v>
      </c>
      <c r="D75" s="7">
        <v>0</v>
      </c>
      <c r="E75" s="7">
        <f>=预算执行情况与会计核算账差异表!75-预算执行情况与会计核算账差异表!75</f>
        <v>0</v>
      </c>
      <c r="F75" s="8"/>
      <c r="G75" s="9">
        <v>0</v>
      </c>
    </row>
    <row r="76" ht="20" customHeight="1" spans="1:7" x14ac:dyDescent="0.25">
      <c r="A76" s="5"/>
      <c r="B76" s="10" t="s">
        <v>85</v>
      </c>
      <c r="C76" s="7">
        <v>0</v>
      </c>
      <c r="D76" s="7">
        <v>0</v>
      </c>
      <c r="E76" s="7">
        <f>=预算执行情况与会计核算账差异表!76-预算执行情况与会计核算账差异表!76</f>
        <v>0</v>
      </c>
      <c r="F76" s="8"/>
      <c r="G76" s="9">
        <v>0</v>
      </c>
    </row>
    <row r="77" ht="20" customHeight="1" spans="1:7" x14ac:dyDescent="0.25">
      <c r="A77" s="5"/>
      <c r="B77" s="10" t="s">
        <v>86</v>
      </c>
      <c r="C77" s="7">
        <v>0</v>
      </c>
      <c r="D77" s="7">
        <v>0</v>
      </c>
      <c r="E77" s="7">
        <f>=预算执行情况与会计核算账差异表!77-预算执行情况与会计核算账差异表!77</f>
        <v>0</v>
      </c>
      <c r="F77" s="8"/>
      <c r="G77" s="9">
        <v>0</v>
      </c>
    </row>
    <row r="78" ht="20" customHeight="1" spans="1:7" x14ac:dyDescent="0.25">
      <c r="A78" s="5"/>
      <c r="B78" s="10" t="s">
        <v>87</v>
      </c>
      <c r="C78" s="7">
        <v>0</v>
      </c>
      <c r="D78" s="7">
        <v>0</v>
      </c>
      <c r="E78" s="7">
        <f>=预算执行情况与会计核算账差异表!78-预算执行情况与会计核算账差异表!78</f>
        <v>0</v>
      </c>
      <c r="F78" s="8"/>
      <c r="G78" s="9">
        <v>0</v>
      </c>
    </row>
    <row r="79" ht="20" customHeight="1" spans="1:7" x14ac:dyDescent="0.25">
      <c r="A79" s="5"/>
      <c r="B79" s="10" t="s">
        <v>88</v>
      </c>
      <c r="C79" s="7">
        <v>0</v>
      </c>
      <c r="D79" s="7">
        <v>0</v>
      </c>
      <c r="E79" s="7">
        <f>=预算执行情况与会计核算账差异表!79-预算执行情况与会计核算账差异表!79</f>
        <v>0</v>
      </c>
      <c r="F79" s="8"/>
      <c r="G79" s="9">
        <v>0</v>
      </c>
    </row>
    <row r="80" ht="20" customHeight="1" spans="1:7" x14ac:dyDescent="0.25">
      <c r="A80" s="5" t="s">
        <v>89</v>
      </c>
      <c r="B80" s="10" t="s">
        <v>15</v>
      </c>
      <c r="C80" s="7">
        <f>=预算执行情况与会计核算账差异表!81+预算执行情况与会计核算账差异表!82+预算执行情况与会计核算账差异表!83+预算执行情况与会计核算账差异表!84+预算执行情况与会计核算账差异表!85+预算执行情况与会计核算账差异表!86+预算执行情况与会计核算账差异表!87+预算执行情况与会计核算账差异表!88+预算执行情况与会计核算账差异表!89+预算执行情况与会计核算账差异表!90+预算执行情况与会计核算账差异表!91+预算执行情况与会计核算账差异表!92+预算执行情况与会计核算账差异表!93+预算执行情况与会计核算账差异表!94+预算执行情况与会计核算账差异表!95+预算执行情况与会计核算账差异表!96</f>
        <v>0</v>
      </c>
      <c r="D80" s="7">
        <f>=预算执行情况与会计核算账差异表!81+预算执行情况与会计核算账差异表!82+预算执行情况与会计核算账差异表!83+预算执行情况与会计核算账差异表!84+预算执行情况与会计核算账差异表!85+预算执行情况与会计核算账差异表!86+预算执行情况与会计核算账差异表!87+预算执行情况与会计核算账差异表!88+预算执行情况与会计核算账差异表!89+预算执行情况与会计核算账差异表!90+预算执行情况与会计核算账差异表!91+预算执行情况与会计核算账差异表!92+预算执行情况与会计核算账差异表!93+预算执行情况与会计核算账差异表!94+预算执行情况与会计核算账差异表!95+预算执行情况与会计核算账差异表!96
</f>
        <v>0</v>
      </c>
      <c r="E80" s="7">
        <f>=预算执行情况与会计核算账差异表!81+预算执行情况与会计核算账差异表!82+预算执行情况与会计核算账差异表!83+预算执行情况与会计核算账差异表!84+预算执行情况与会计核算账差异表!85+预算执行情况与会计核算账差异表!86+预算执行情况与会计核算账差异表!87+预算执行情况与会计核算账差异表!88+预算执行情况与会计核算账差异表!89+预算执行情况与会计核算账差异表!90+预算执行情况与会计核算账差异表!91+预算执行情况与会计核算账差异表!92+预算执行情况与会计核算账差异表!93+预算执行情况与会计核算账差异表!94+预算执行情况与会计核算账差异表!95+预算执行情况与会计核算账差异表!96</f>
        <v>0</v>
      </c>
      <c r="F80" s="8"/>
      <c r="G80" s="9">
        <f>=预算执行情况与会计核算账差异表!81+预算执行情况与会计核算账差异表!82+预算执行情况与会计核算账差异表!83+预算执行情况与会计核算账差异表!84+预算执行情况与会计核算账差异表!85+预算执行情况与会计核算账差异表!86+预算执行情况与会计核算账差异表!87+预算执行情况与会计核算账差异表!88+预算执行情况与会计核算账差异表!89+预算执行情况与会计核算账差异表!90+预算执行情况与会计核算账差异表!91+预算执行情况与会计核算账差异表!92+预算执行情况与会计核算账差异表!93+预算执行情况与会计核算账差异表!94+预算执行情况与会计核算账差异表!95+预算执行情况与会计核算账差异表!96</f>
        <v>0</v>
      </c>
    </row>
    <row r="81" ht="20" customHeight="1" spans="1:7" x14ac:dyDescent="0.25">
      <c r="A81" s="5"/>
      <c r="B81" s="10" t="s">
        <v>77</v>
      </c>
      <c r="C81" s="7">
        <v>0</v>
      </c>
      <c r="D81" s="7">
        <v>0</v>
      </c>
      <c r="E81" s="7">
        <f>=预算执行情况与会计核算账差异表!81-预算执行情况与会计核算账差异表!81</f>
        <v>0</v>
      </c>
      <c r="F81" s="8"/>
      <c r="G81" s="9">
        <v>0</v>
      </c>
    </row>
    <row r="82" ht="20" customHeight="1" spans="1:7" x14ac:dyDescent="0.25">
      <c r="A82" s="5"/>
      <c r="B82" s="10" t="s">
        <v>78</v>
      </c>
      <c r="C82" s="7">
        <v>0</v>
      </c>
      <c r="D82" s="7">
        <v>0</v>
      </c>
      <c r="E82" s="7">
        <f>=预算执行情况与会计核算账差异表!82-预算执行情况与会计核算账差异表!82</f>
        <v>0</v>
      </c>
      <c r="F82" s="8"/>
      <c r="G82" s="9">
        <v>0</v>
      </c>
    </row>
    <row r="83" ht="20" customHeight="1" spans="1:7" x14ac:dyDescent="0.25">
      <c r="A83" s="5"/>
      <c r="B83" s="10" t="s">
        <v>79</v>
      </c>
      <c r="C83" s="7">
        <v>0</v>
      </c>
      <c r="D83" s="7">
        <v>0</v>
      </c>
      <c r="E83" s="7">
        <f>=预算执行情况与会计核算账差异表!83-预算执行情况与会计核算账差异表!83</f>
        <v>0</v>
      </c>
      <c r="F83" s="8"/>
      <c r="G83" s="9">
        <v>0</v>
      </c>
    </row>
    <row r="84" ht="20" customHeight="1" spans="1:7" x14ac:dyDescent="0.25">
      <c r="A84" s="5"/>
      <c r="B84" s="10" t="s">
        <v>80</v>
      </c>
      <c r="C84" s="7">
        <v>0</v>
      </c>
      <c r="D84" s="7">
        <v>0</v>
      </c>
      <c r="E84" s="7">
        <f>=预算执行情况与会计核算账差异表!84-预算执行情况与会计核算账差异表!84</f>
        <v>0</v>
      </c>
      <c r="F84" s="8"/>
      <c r="G84" s="9">
        <v>0</v>
      </c>
    </row>
    <row r="85" ht="20" customHeight="1" spans="1:7" x14ac:dyDescent="0.25">
      <c r="A85" s="5"/>
      <c r="B85" s="10" t="s">
        <v>81</v>
      </c>
      <c r="C85" s="7">
        <v>0</v>
      </c>
      <c r="D85" s="7">
        <v>0</v>
      </c>
      <c r="E85" s="7">
        <f>=预算执行情况与会计核算账差异表!85-预算执行情况与会计核算账差异表!85</f>
        <v>0</v>
      </c>
      <c r="F85" s="8"/>
      <c r="G85" s="9">
        <v>0</v>
      </c>
    </row>
    <row r="86" ht="20" customHeight="1" spans="1:7" x14ac:dyDescent="0.25">
      <c r="A86" s="5"/>
      <c r="B86" s="10" t="s">
        <v>82</v>
      </c>
      <c r="C86" s="7">
        <v>0</v>
      </c>
      <c r="D86" s="7">
        <v>0</v>
      </c>
      <c r="E86" s="7">
        <f>=预算执行情况与会计核算账差异表!86-预算执行情况与会计核算账差异表!86</f>
        <v>0</v>
      </c>
      <c r="F86" s="8"/>
      <c r="G86" s="9">
        <v>0</v>
      </c>
    </row>
    <row r="87" ht="20" customHeight="1" spans="1:7" x14ac:dyDescent="0.25">
      <c r="A87" s="5"/>
      <c r="B87" s="10" t="s">
        <v>83</v>
      </c>
      <c r="C87" s="7">
        <v>0</v>
      </c>
      <c r="D87" s="7">
        <v>0</v>
      </c>
      <c r="E87" s="7">
        <f>=预算执行情况与会计核算账差异表!87-预算执行情况与会计核算账差异表!87</f>
        <v>0</v>
      </c>
      <c r="F87" s="8"/>
      <c r="G87" s="9">
        <v>0</v>
      </c>
    </row>
    <row r="88" ht="20" customHeight="1" spans="1:7" x14ac:dyDescent="0.25">
      <c r="A88" s="5"/>
      <c r="B88" s="10" t="s">
        <v>90</v>
      </c>
      <c r="C88" s="7">
        <v>0</v>
      </c>
      <c r="D88" s="7">
        <v>0</v>
      </c>
      <c r="E88" s="7">
        <f>=预算执行情况与会计核算账差异表!88-预算执行情况与会计核算账差异表!88</f>
        <v>0</v>
      </c>
      <c r="F88" s="8"/>
      <c r="G88" s="9">
        <v>0</v>
      </c>
    </row>
    <row r="89" ht="20" customHeight="1" spans="1:7" x14ac:dyDescent="0.25">
      <c r="A89" s="5"/>
      <c r="B89" s="10" t="s">
        <v>91</v>
      </c>
      <c r="C89" s="7">
        <v>0</v>
      </c>
      <c r="D89" s="7">
        <v>0</v>
      </c>
      <c r="E89" s="7">
        <f>=预算执行情况与会计核算账差异表!89-预算执行情况与会计核算账差异表!89</f>
        <v>0</v>
      </c>
      <c r="F89" s="8"/>
      <c r="G89" s="9">
        <v>0</v>
      </c>
    </row>
    <row r="90" ht="20" customHeight="1" spans="1:7" x14ac:dyDescent="0.25">
      <c r="A90" s="5"/>
      <c r="B90" s="10" t="s">
        <v>92</v>
      </c>
      <c r="C90" s="7">
        <v>0</v>
      </c>
      <c r="D90" s="7">
        <v>0</v>
      </c>
      <c r="E90" s="7">
        <f>=预算执行情况与会计核算账差异表!90-预算执行情况与会计核算账差异表!90</f>
        <v>0</v>
      </c>
      <c r="F90" s="8"/>
      <c r="G90" s="9">
        <v>0</v>
      </c>
    </row>
    <row r="91" ht="20" customHeight="1" spans="1:7" x14ac:dyDescent="0.25">
      <c r="A91" s="5"/>
      <c r="B91" s="10" t="s">
        <v>93</v>
      </c>
      <c r="C91" s="7">
        <v>0</v>
      </c>
      <c r="D91" s="7">
        <v>0</v>
      </c>
      <c r="E91" s="7">
        <f>=预算执行情况与会计核算账差异表!91-预算执行情况与会计核算账差异表!91</f>
        <v>0</v>
      </c>
      <c r="F91" s="8"/>
      <c r="G91" s="9">
        <v>0</v>
      </c>
    </row>
    <row r="92" ht="20" customHeight="1" spans="1:7" x14ac:dyDescent="0.25">
      <c r="A92" s="5"/>
      <c r="B92" s="10" t="s">
        <v>84</v>
      </c>
      <c r="C92" s="7">
        <v>0</v>
      </c>
      <c r="D92" s="7">
        <v>0</v>
      </c>
      <c r="E92" s="7">
        <f>=预算执行情况与会计核算账差异表!92-预算执行情况与会计核算账差异表!92</f>
        <v>0</v>
      </c>
      <c r="F92" s="8"/>
      <c r="G92" s="9">
        <v>0</v>
      </c>
    </row>
    <row r="93" ht="20" customHeight="1" spans="1:7" x14ac:dyDescent="0.25">
      <c r="A93" s="5"/>
      <c r="B93" s="10" t="s">
        <v>85</v>
      </c>
      <c r="C93" s="7">
        <v>0</v>
      </c>
      <c r="D93" s="7">
        <v>0</v>
      </c>
      <c r="E93" s="7">
        <f>=预算执行情况与会计核算账差异表!93-预算执行情况与会计核算账差异表!93</f>
        <v>0</v>
      </c>
      <c r="F93" s="8"/>
      <c r="G93" s="9">
        <v>0</v>
      </c>
    </row>
    <row r="94" ht="20" customHeight="1" spans="1:7" x14ac:dyDescent="0.25">
      <c r="A94" s="5"/>
      <c r="B94" s="10" t="s">
        <v>86</v>
      </c>
      <c r="C94" s="7">
        <v>0</v>
      </c>
      <c r="D94" s="7">
        <v>0</v>
      </c>
      <c r="E94" s="7">
        <f>=预算执行情况与会计核算账差异表!94-预算执行情况与会计核算账差异表!94</f>
        <v>0</v>
      </c>
      <c r="F94" s="8"/>
      <c r="G94" s="9">
        <v>0</v>
      </c>
    </row>
    <row r="95" ht="20" customHeight="1" spans="1:7" x14ac:dyDescent="0.25">
      <c r="A95" s="5"/>
      <c r="B95" s="10" t="s">
        <v>87</v>
      </c>
      <c r="C95" s="7">
        <v>0</v>
      </c>
      <c r="D95" s="7">
        <v>0</v>
      </c>
      <c r="E95" s="7">
        <f>=预算执行情况与会计核算账差异表!95-预算执行情况与会计核算账差异表!95</f>
        <v>0</v>
      </c>
      <c r="F95" s="8"/>
      <c r="G95" s="9">
        <v>0</v>
      </c>
    </row>
    <row r="96" ht="20" customHeight="1" spans="1:7" x14ac:dyDescent="0.25">
      <c r="A96" s="5"/>
      <c r="B96" s="10" t="s">
        <v>94</v>
      </c>
      <c r="C96" s="7">
        <v>0</v>
      </c>
      <c r="D96" s="7">
        <v>0</v>
      </c>
      <c r="E96" s="7">
        <f>=预算执行情况与会计核算账差异表!96-预算执行情况与会计核算账差异表!96</f>
        <v>0</v>
      </c>
      <c r="F96" s="8"/>
      <c r="G96" s="9">
        <v>0</v>
      </c>
    </row>
    <row r="97" ht="20" customHeight="1" spans="1:7" x14ac:dyDescent="0.25">
      <c r="A97" s="5" t="s">
        <v>95</v>
      </c>
      <c r="B97" s="10" t="s">
        <v>15</v>
      </c>
      <c r="C97" s="7">
        <f>=预算执行情况与会计核算账差异表!98+预算执行情况与会计核算账差异表!99</f>
        <v>0</v>
      </c>
      <c r="D97" s="7">
        <f>=预算执行情况与会计核算账差异表!98+预算执行情况与会计核算账差异表!99</f>
        <v>0</v>
      </c>
      <c r="E97" s="7">
        <f>=预算执行情况与会计核算账差异表!98+预算执行情况与会计核算账差异表!99</f>
        <v>0</v>
      </c>
      <c r="F97" s="8"/>
      <c r="G97" s="9">
        <f>=预算执行情况与会计核算账差异表!98+预算执行情况与会计核算账差异表!99</f>
        <v>0</v>
      </c>
    </row>
    <row r="98" ht="20" customHeight="1" spans="1:7" x14ac:dyDescent="0.25">
      <c r="A98" s="5"/>
      <c r="B98" s="10" t="s">
        <v>96</v>
      </c>
      <c r="C98" s="7">
        <v>0</v>
      </c>
      <c r="D98" s="7">
        <v>0</v>
      </c>
      <c r="E98" s="7">
        <f>=预算执行情况与会计核算账差异表!98-预算执行情况与会计核算账差异表!98</f>
        <v>0</v>
      </c>
      <c r="F98" s="8"/>
      <c r="G98" s="9">
        <v>0</v>
      </c>
    </row>
    <row r="99" ht="20" customHeight="1" spans="1:7" x14ac:dyDescent="0.25">
      <c r="A99" s="5"/>
      <c r="B99" s="10" t="s">
        <v>97</v>
      </c>
      <c r="C99" s="7">
        <v>0</v>
      </c>
      <c r="D99" s="7">
        <v>0</v>
      </c>
      <c r="E99" s="7">
        <f>=预算执行情况与会计核算账差异表!99-预算执行情况与会计核算账差异表!99</f>
        <v>0</v>
      </c>
      <c r="F99" s="8"/>
      <c r="G99" s="9">
        <v>0</v>
      </c>
    </row>
    <row r="100" ht="20" customHeight="1" spans="1:7" x14ac:dyDescent="0.25">
      <c r="A100" s="5" t="s">
        <v>98</v>
      </c>
      <c r="B100" s="10" t="s">
        <v>15</v>
      </c>
      <c r="C100" s="7">
        <f>=预算执行情况与会计核算账差异表!101+预算执行情况与会计核算账差异表!102+预算执行情况与会计核算账差异表!103+预算执行情况与会计核算账差异表!104+预算执行情况与会计核算账差异表!105</f>
        <v>0</v>
      </c>
      <c r="D100" s="7">
        <f>=预算执行情况与会计核算账差异表!101+预算执行情况与会计核算账差异表!102+预算执行情况与会计核算账差异表!103+预算执行情况与会计核算账差异表!104+预算执行情况与会计核算账差异表!105</f>
        <v>0</v>
      </c>
      <c r="E100" s="7">
        <f>=预算执行情况与会计核算账差异表!101+预算执行情况与会计核算账差异表!102+预算执行情况与会计核算账差异表!103+预算执行情况与会计核算账差异表!104+预算执行情况与会计核算账差异表!105</f>
        <v>0</v>
      </c>
      <c r="F100" s="8"/>
      <c r="G100" s="9">
        <f>=预算执行情况与会计核算账差异表!101+预算执行情况与会计核算账差异表!102+预算执行情况与会计核算账差异表!103+预算执行情况与会计核算账差异表!104+预算执行情况与会计核算账差异表!105</f>
        <v>0</v>
      </c>
    </row>
    <row r="101" ht="20" customHeight="1" spans="1:7" x14ac:dyDescent="0.25">
      <c r="A101" s="5"/>
      <c r="B101" s="10" t="s">
        <v>96</v>
      </c>
      <c r="C101" s="7">
        <v>0</v>
      </c>
      <c r="D101" s="7">
        <v>0</v>
      </c>
      <c r="E101" s="7">
        <f>=预算执行情况与会计核算账差异表!101-预算执行情况与会计核算账差异表!101</f>
        <v>0</v>
      </c>
      <c r="F101" s="8"/>
      <c r="G101" s="9">
        <v>0</v>
      </c>
    </row>
    <row r="102" ht="20" customHeight="1" spans="1:7" x14ac:dyDescent="0.25">
      <c r="A102" s="5"/>
      <c r="B102" s="10" t="s">
        <v>99</v>
      </c>
      <c r="C102" s="7">
        <v>0</v>
      </c>
      <c r="D102" s="7">
        <v>0</v>
      </c>
      <c r="E102" s="7">
        <f>=预算执行情况与会计核算账差异表!102-预算执行情况与会计核算账差异表!102</f>
        <v>0</v>
      </c>
      <c r="F102" s="8"/>
      <c r="G102" s="9">
        <v>0</v>
      </c>
    </row>
    <row r="103" ht="20" customHeight="1" spans="1:7" x14ac:dyDescent="0.25">
      <c r="A103" s="5"/>
      <c r="B103" s="10" t="s">
        <v>100</v>
      </c>
      <c r="C103" s="7">
        <v>0</v>
      </c>
      <c r="D103" s="7">
        <v>0</v>
      </c>
      <c r="E103" s="7">
        <f>=预算执行情况与会计核算账差异表!103-预算执行情况与会计核算账差异表!103</f>
        <v>0</v>
      </c>
      <c r="F103" s="8"/>
      <c r="G103" s="9">
        <v>0</v>
      </c>
    </row>
    <row r="104" ht="20" customHeight="1" spans="1:7" x14ac:dyDescent="0.25">
      <c r="A104" s="5"/>
      <c r="B104" s="10" t="s">
        <v>101</v>
      </c>
      <c r="C104" s="7">
        <v>0</v>
      </c>
      <c r="D104" s="7">
        <v>0</v>
      </c>
      <c r="E104" s="7">
        <f>=预算执行情况与会计核算账差异表!104-预算执行情况与会计核算账差异表!104</f>
        <v>0</v>
      </c>
      <c r="F104" s="8"/>
      <c r="G104" s="9">
        <v>0</v>
      </c>
    </row>
    <row r="105" ht="20" customHeight="1" spans="1:7" x14ac:dyDescent="0.25">
      <c r="A105" s="5"/>
      <c r="B105" s="10" t="s">
        <v>97</v>
      </c>
      <c r="C105" s="7">
        <v>0</v>
      </c>
      <c r="D105" s="7">
        <v>0</v>
      </c>
      <c r="E105" s="7">
        <f>=预算执行情况与会计核算账差异表!105-预算执行情况与会计核算账差异表!105</f>
        <v>0</v>
      </c>
      <c r="F105" s="8"/>
      <c r="G105" s="9">
        <v>0</v>
      </c>
    </row>
    <row r="106" ht="20" customHeight="1" spans="1:7" x14ac:dyDescent="0.25">
      <c r="A106" s="5" t="s">
        <v>102</v>
      </c>
      <c r="B106" s="10" t="s">
        <v>15</v>
      </c>
      <c r="C106" s="11">
        <f>=预算执行情况与会计核算账差异表!107+预算执行情况与会计核算账差异表!108+预算执行情况与会计核算账差异表!109</f>
        <v>0</v>
      </c>
      <c r="D106" s="11">
        <f>=预算执行情况与会计核算账差异表!107+预算执行情况与会计核算账差异表!108+预算执行情况与会计核算账差异表!109</f>
        <v>0</v>
      </c>
      <c r="E106" s="11">
        <v>0</v>
      </c>
      <c r="F106" s="5"/>
      <c r="G106" s="12">
        <f>=预算执行情况与会计核算账差异表!107+预算执行情况与会计核算账差异表!108+预算执行情况与会计核算账差异表!109</f>
        <v>0</v>
      </c>
    </row>
    <row r="107" ht="20" customHeight="1" spans="1:7" x14ac:dyDescent="0.25">
      <c r="A107" s="5"/>
      <c r="B107" s="10" t="s">
        <v>103</v>
      </c>
      <c r="C107" s="11">
        <v>0</v>
      </c>
      <c r="D107" s="11">
        <v>0</v>
      </c>
      <c r="E107" s="11">
        <f>=预算执行情况与会计核算账差异表!107-预算执行情况与会计核算账差异表!107</f>
        <v>0</v>
      </c>
      <c r="F107" s="5"/>
      <c r="G107" s="12">
        <v>0</v>
      </c>
    </row>
    <row r="108" ht="20" customHeight="1" spans="1:7" x14ac:dyDescent="0.25">
      <c r="A108" s="5"/>
      <c r="B108" s="10" t="s">
        <v>104</v>
      </c>
      <c r="C108" s="11">
        <v>0</v>
      </c>
      <c r="D108" s="11">
        <v>0</v>
      </c>
      <c r="E108" s="11">
        <f>=预算执行情况与会计核算账差异表!108-预算执行情况与会计核算账差异表!108</f>
        <v>0</v>
      </c>
      <c r="F108" s="5"/>
      <c r="G108" s="12">
        <v>0</v>
      </c>
    </row>
    <row r="109" ht="20" customHeight="1" spans="1:7" x14ac:dyDescent="0.25">
      <c r="A109" s="5"/>
      <c r="B109" s="10" t="s">
        <v>105</v>
      </c>
      <c r="C109" s="11">
        <v>0</v>
      </c>
      <c r="D109" s="11">
        <v>0</v>
      </c>
      <c r="E109" s="11">
        <f>=预算执行情况与会计核算账差异表!109-预算执行情况与会计核算账差异表!109</f>
        <v>0</v>
      </c>
      <c r="F109" s="5"/>
      <c r="G109" s="12">
        <v>0</v>
      </c>
    </row>
    <row r="110" ht="20" customHeight="1" spans="1:7" x14ac:dyDescent="0.25">
      <c r="A110" s="5" t="s">
        <v>106</v>
      </c>
      <c r="B110" s="10" t="s">
        <v>15</v>
      </c>
      <c r="C110" s="7">
        <f>=预算执行情况与会计核算账差异表!111+预算执行情况与会计核算账差异表!112+预算执行情况与会计核算账差异表!113+预算执行情况与会计核算账差异表!114+预算执行情况与会计核算账差异表!115</f>
        <v>0</v>
      </c>
      <c r="D110" s="7">
        <f>=预算执行情况与会计核算账差异表!111+预算执行情况与会计核算账差异表!112+预算执行情况与会计核算账差异表!113+预算执行情况与会计核算账差异表!114+预算执行情况与会计核算账差异表!115</f>
        <v>0</v>
      </c>
      <c r="E110" s="7">
        <f>=预算执行情况与会计核算账差异表!111+预算执行情况与会计核算账差异表!112+预算执行情况与会计核算账差异表!113+预算执行情况与会计核算账差异表!114+预算执行情况与会计核算账差异表!115</f>
        <v>0</v>
      </c>
      <c r="F110" s="8"/>
      <c r="G110" s="9">
        <f>=预算执行情况与会计核算账差异表!111+预算执行情况与会计核算账差异表!112+预算执行情况与会计核算账差异表!113+预算执行情况与会计核算账差异表!114+预算执行情况与会计核算账差异表!115</f>
        <v>0</v>
      </c>
    </row>
    <row r="111" ht="20" customHeight="1" spans="1:7" x14ac:dyDescent="0.25">
      <c r="A111" s="5"/>
      <c r="B111" s="10" t="s">
        <v>107</v>
      </c>
      <c r="C111" s="7">
        <v>0</v>
      </c>
      <c r="D111" s="7">
        <v>0</v>
      </c>
      <c r="E111" s="7">
        <f>=预算执行情况与会计核算账差异表!111-预算执行情况与会计核算账差异表!111</f>
        <v>0</v>
      </c>
      <c r="F111" s="8"/>
      <c r="G111" s="9">
        <v>0</v>
      </c>
    </row>
    <row r="112" ht="20" customHeight="1" spans="1:7" x14ac:dyDescent="0.25">
      <c r="A112" s="5"/>
      <c r="B112" s="10" t="s">
        <v>108</v>
      </c>
      <c r="C112" s="7">
        <v>0</v>
      </c>
      <c r="D112" s="7">
        <v>0</v>
      </c>
      <c r="E112" s="7">
        <f>=预算执行情况与会计核算账差异表!112-预算执行情况与会计核算账差异表!112</f>
        <v>0</v>
      </c>
      <c r="F112" s="8"/>
      <c r="G112" s="9">
        <v>0</v>
      </c>
    </row>
    <row r="113" ht="20" customHeight="1" spans="1:7" x14ac:dyDescent="0.25">
      <c r="A113" s="5"/>
      <c r="B113" s="10" t="s">
        <v>109</v>
      </c>
      <c r="C113" s="7">
        <v>0</v>
      </c>
      <c r="D113" s="7">
        <v>0</v>
      </c>
      <c r="E113" s="7">
        <f>=预算执行情况与会计核算账差异表!113-预算执行情况与会计核算账差异表!113</f>
        <v>0</v>
      </c>
      <c r="F113" s="8"/>
      <c r="G113" s="9">
        <v>0</v>
      </c>
    </row>
    <row r="114" ht="20" customHeight="1" spans="1:7" x14ac:dyDescent="0.25">
      <c r="A114" s="5"/>
      <c r="B114" s="10" t="s">
        <v>110</v>
      </c>
      <c r="C114" s="7">
        <v>0</v>
      </c>
      <c r="D114" s="7">
        <v>0</v>
      </c>
      <c r="E114" s="7">
        <f>=预算执行情况与会计核算账差异表!114-预算执行情况与会计核算账差异表!114</f>
        <v>0</v>
      </c>
      <c r="F114" s="8"/>
      <c r="G114" s="9">
        <v>0</v>
      </c>
    </row>
    <row r="115" ht="20" customHeight="1" spans="1:7" x14ac:dyDescent="0.25">
      <c r="A115" s="5"/>
      <c r="B115" s="10" t="s">
        <v>106</v>
      </c>
      <c r="C115" s="7">
        <v>0</v>
      </c>
      <c r="D115" s="7">
        <v>0</v>
      </c>
      <c r="E115" s="7">
        <f>=预算执行情况与会计核算账差异表!115-预算执行情况与会计核算账差异表!115</f>
        <v>0</v>
      </c>
      <c r="F115" s="8"/>
      <c r="G115" s="9">
        <v>0</v>
      </c>
    </row>
  </sheetData>
  <mergeCells count="15">
    <mergeCell ref="A1:G1"/>
    <mergeCell ref="A3:B4"/>
    <mergeCell ref="C3:G3"/>
    <mergeCell ref="A5:B5"/>
    <mergeCell ref="A6:B6"/>
    <mergeCell ref="A7:A20"/>
    <mergeCell ref="A21:A48"/>
    <mergeCell ref="A49:A61"/>
    <mergeCell ref="A62:A66"/>
    <mergeCell ref="A67:A79"/>
    <mergeCell ref="A80:A96"/>
    <mergeCell ref="A97:A99"/>
    <mergeCell ref="A100:A105"/>
    <mergeCell ref="A106:A109"/>
    <mergeCell ref="A110:A115"/>
  </mergeCells>
  <pageMargins left="0.7" right="0.7" top="0.75" bottom="0.75" header="0.3" footer="0.3"/>
  <pageSetup orientation="portrait" horizontalDpi="4294967295" verticalDpi="4294967295" scale="100" fitToWidth="1" fitToHeigh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FormatPr defaultRowHeight="15" outlineLevelRow="0" outlineLevelCol="0" x14ac:dyDescent="55"/>
  <cols>
    <col min="1" max="1" width="42.166666666666664" customWidth="1"/>
    <col min="2" max="2" width="19.166666666666668" customWidth="1"/>
    <col min="3" max="3" width="19.333333333333332" customWidth="1"/>
    <col min="4" max="4" width="18.5" customWidth="1"/>
    <col min="5" max="5" width="19.333333333333332" customWidth="1"/>
    <col min="6" max="6" width="19.166666666666668" customWidth="1"/>
    <col min="7" max="7" width="18.833333333333332" customWidth="1"/>
    <col min="8" max="8" width="18" customWidth="1"/>
    <col min="9" max="9" width="16.333333333333332" customWidth="1"/>
    <col min="10" max="10" width="18" customWidth="1"/>
    <col min="11" max="11" width="20.333333333333332" customWidth="1"/>
    <col min="12" max="12" width="18.333333333333332" customWidth="1"/>
    <col min="13" max="13" width="32.666666666666664" customWidth="1"/>
  </cols>
  <sheetData>
    <row r="1" ht="36" customHeight="1" spans="1:13" x14ac:dyDescent="0.25">
      <c r="A1" s="13" t="s">
        <v>111</v>
      </c>
      <c r="B1" s="13"/>
      <c r="C1" s="13"/>
      <c r="D1" s="13"/>
      <c r="E1" s="13"/>
      <c r="F1" s="13"/>
      <c r="G1" s="13"/>
      <c r="H1" s="13"/>
      <c r="I1" s="13"/>
      <c r="J1" s="13"/>
      <c r="K1" s="13"/>
      <c r="L1" s="13"/>
      <c r="M1" s="13"/>
    </row>
    <row r="2" ht="20" customHeight="1" spans="1:13" x14ac:dyDescent="0.25">
      <c r="A2" s="2" t="s">
        <v>1</v>
      </c>
      <c r="B2" s="2"/>
      <c r="C2" s="14"/>
      <c r="D2" s="14"/>
      <c r="E2" s="2"/>
      <c r="F2" s="15" t="s">
        <v>112</v>
      </c>
      <c r="G2" s="2"/>
      <c r="H2" s="14"/>
      <c r="I2" s="2"/>
      <c r="J2" s="2"/>
      <c r="K2" s="14"/>
      <c r="L2" s="2"/>
      <c r="M2" s="4" t="s">
        <v>2</v>
      </c>
    </row>
    <row r="3" ht="33" customHeight="1" spans="1:13" x14ac:dyDescent="0.25">
      <c r="A3" s="5" t="s">
        <v>113</v>
      </c>
      <c r="B3" s="5" t="s">
        <v>114</v>
      </c>
      <c r="C3" s="5"/>
      <c r="D3" s="5"/>
      <c r="E3" s="5" t="s">
        <v>115</v>
      </c>
      <c r="F3" s="5"/>
      <c r="G3" s="5"/>
      <c r="H3" s="5" t="s">
        <v>116</v>
      </c>
      <c r="I3" s="5"/>
      <c r="J3" s="5"/>
      <c r="K3" s="5" t="s">
        <v>117</v>
      </c>
      <c r="L3" s="5"/>
      <c r="M3" s="5" t="s">
        <v>118</v>
      </c>
    </row>
    <row r="4" ht="37" customHeight="1" spans="1:13" x14ac:dyDescent="0.25">
      <c r="A4" s="5"/>
      <c r="B4" s="16" t="s">
        <v>119</v>
      </c>
      <c r="C4" s="17" t="s">
        <v>120</v>
      </c>
      <c r="D4" s="17" t="s">
        <v>121</v>
      </c>
      <c r="E4" s="17" t="s">
        <v>122</v>
      </c>
      <c r="F4" s="5" t="s">
        <v>119</v>
      </c>
      <c r="G4" s="5" t="s">
        <v>123</v>
      </c>
      <c r="H4" s="5" t="s">
        <v>116</v>
      </c>
      <c r="I4" s="5" t="s">
        <v>124</v>
      </c>
      <c r="J4" s="5" t="s">
        <v>125</v>
      </c>
      <c r="K4" s="5" t="s">
        <v>126</v>
      </c>
      <c r="L4" s="5" t="s">
        <v>127</v>
      </c>
      <c r="M4" s="5"/>
    </row>
    <row r="5" ht="21" customHeight="1" spans="1:13" x14ac:dyDescent="0.25">
      <c r="A5" s="18" t="s">
        <v>10</v>
      </c>
      <c r="B5" s="18">
        <v>1</v>
      </c>
      <c r="C5" s="18">
        <v>2</v>
      </c>
      <c r="D5" s="18">
        <v>3</v>
      </c>
      <c r="E5" s="18">
        <v>4</v>
      </c>
      <c r="F5" s="18">
        <v>5</v>
      </c>
      <c r="G5" s="18">
        <v>6</v>
      </c>
      <c r="H5" s="18" t="s">
        <v>128</v>
      </c>
      <c r="I5" s="18" t="s">
        <v>129</v>
      </c>
      <c r="J5" s="18" t="s">
        <v>130</v>
      </c>
      <c r="K5" s="18" t="s">
        <v>131</v>
      </c>
      <c r="L5" s="18" t="s">
        <v>132</v>
      </c>
      <c r="M5" s="18">
        <v>12</v>
      </c>
    </row>
    <row r="6" ht="20" customHeight="1" spans="1:13" x14ac:dyDescent="0.25">
      <c r="A6" s="10" t="s">
        <v>133</v>
      </c>
      <c r="B6" s="11">
        <v>0</v>
      </c>
      <c r="C6" s="12">
        <v>0</v>
      </c>
      <c r="D6" s="19">
        <v>0</v>
      </c>
      <c r="E6" s="11">
        <v>0</v>
      </c>
      <c r="F6" s="11">
        <v>0</v>
      </c>
      <c r="G6" s="11">
        <f>=三公经费、会议费、培训费!32</f>
        <v>0</v>
      </c>
      <c r="H6" s="11">
        <f>=三公经费、会议费、培训费!6-三公经费、会议费、培训费!6</f>
        <v>0</v>
      </c>
      <c r="I6" s="11">
        <f>=IF(三公经费、会议费、培训费!6==0,0,ROUND(三公经费、会议费、培训费!6/IF(三公经费、会议费、培训费!6==0,1,三公经费、会议费、培训费!6),2))</f>
        <v>0</v>
      </c>
      <c r="J6" s="11">
        <f>=IF(三公经费、会议费、培训费!6==0,0,ROUND(三公经费、会议费、培训费!6/IF(三公经费、会议费、培训费!6==0,1,三公经费、会议费、培训费!6),2))</f>
        <v>0</v>
      </c>
      <c r="K6" s="11">
        <f>=三公经费、会议费、培训费!6-三公经费、会议费、培训费!6</f>
        <v>0</v>
      </c>
      <c r="L6" s="11">
        <f>=IF(三公经费、会议费、培训费!6==0,0,ROUND(三公经费、会议费、培训费!6/IF(三公经费、会议费、培训费!6==0,1,三公经费、会议费、培训费!6),2))</f>
        <v>0</v>
      </c>
      <c r="M6" s="10"/>
    </row>
    <row r="7" ht="20" customHeight="1" spans="1:13" x14ac:dyDescent="0.25">
      <c r="A7" s="10" t="s">
        <v>134</v>
      </c>
      <c r="B7" s="11">
        <v>0</v>
      </c>
      <c r="C7" s="12">
        <v>0</v>
      </c>
      <c r="D7" s="19">
        <v>0</v>
      </c>
      <c r="E7" s="11">
        <v>0</v>
      </c>
      <c r="F7" s="11">
        <v>0</v>
      </c>
      <c r="G7" s="11">
        <v>0</v>
      </c>
      <c r="H7" s="11">
        <f>=三公经费、会议费、培训费!7-三公经费、会议费、培训费!7</f>
        <v>0</v>
      </c>
      <c r="I7" s="11">
        <f>=IF(三公经费、会议费、培训费!7==0,0,ROUND(三公经费、会议费、培训费!7/IF(三公经费、会议费、培训费!7==0,1,三公经费、会议费、培训费!7),2))</f>
        <v>0</v>
      </c>
      <c r="J7" s="11">
        <f>=IF(三公经费、会议费、培训费!7==0,0,ROUND(三公经费、会议费、培训费!7/IF(三公经费、会议费、培训费!7==0,1,三公经费、会议费、培训费!7),2))</f>
        <v>0</v>
      </c>
      <c r="K7" s="11">
        <f>=三公经费、会议费、培训费!7-三公经费、会议费、培训费!7</f>
        <v>0</v>
      </c>
      <c r="L7" s="11">
        <f>=IF(三公经费、会议费、培训费!7==0,0,ROUND(三公经费、会议费、培训费!7/IF(三公经费、会议费、培训费!7==0,1,三公经费、会议费、培训费!7),2))</f>
        <v>0</v>
      </c>
      <c r="M7" s="10"/>
    </row>
    <row r="8" ht="20" customHeight="1" spans="1:13" x14ac:dyDescent="0.25">
      <c r="A8" s="10" t="s">
        <v>135</v>
      </c>
      <c r="B8" s="11">
        <v>0</v>
      </c>
      <c r="C8" s="12">
        <v>0</v>
      </c>
      <c r="D8" s="19">
        <v>0</v>
      </c>
      <c r="E8" s="11">
        <v>0</v>
      </c>
      <c r="F8" s="11">
        <v>0</v>
      </c>
      <c r="G8" s="11">
        <f>=三公经费、会议费、培训费!37</f>
        <v>0</v>
      </c>
      <c r="H8" s="11">
        <f>=三公经费、会议费、培训费!8-三公经费、会议费、培训费!8</f>
        <v>0</v>
      </c>
      <c r="I8" s="11">
        <f>=IF(三公经费、会议费、培训费!8==0,0,ROUND(三公经费、会议费、培训费!8/IF(三公经费、会议费、培训费!8==0,1,三公经费、会议费、培训费!8),2))</f>
        <v>0</v>
      </c>
      <c r="J8" s="11">
        <f>=IF(三公经费、会议费、培训费!8==0,0,ROUND(三公经费、会议费、培训费!8/IF(三公经费、会议费、培训费!8==0,1,三公经费、会议费、培训费!8),2))</f>
        <v>0</v>
      </c>
      <c r="K8" s="11">
        <f>=三公经费、会议费、培训费!8-三公经费、会议费、培训费!8</f>
        <v>0</v>
      </c>
      <c r="L8" s="11">
        <f>=IF(三公经费、会议费、培训费!8==0,0,ROUND(三公经费、会议费、培训费!8/IF(三公经费、会议费、培训费!8==0,1,三公经费、会议费、培训费!8),2))</f>
        <v>0</v>
      </c>
      <c r="M8" s="10"/>
    </row>
    <row r="9" ht="20" customHeight="1" spans="1:13" x14ac:dyDescent="0.25">
      <c r="A9" s="10" t="s">
        <v>136</v>
      </c>
      <c r="B9" s="11">
        <f>=三公经费、会议费、培训费!10+三公经费、会议费、培训费!11</f>
        <v>615000</v>
      </c>
      <c r="C9" s="11">
        <f>=三公经费、会议费、培训费!10+三公经费、会议费、培训费!11</f>
        <v>63565.92</v>
      </c>
      <c r="D9" s="11">
        <f>=三公经费、会议费、培训费!10+三公经费、会议费、培训费!11</f>
        <v>63565.92</v>
      </c>
      <c r="E9" s="11">
        <f>=三公经费、会议费、培训费!10+三公经费、会议费、培训费!11</f>
        <v>470884.94</v>
      </c>
      <c r="F9" s="11">
        <f>=三公经费、会议费、培训费!10+三公经费、会议费、培训费!11</f>
        <v>408259.47</v>
      </c>
      <c r="G9" s="11">
        <f>=三公经费、会议费、培训费!10+三公经费、会议费、培训费!11</f>
        <v>40180</v>
      </c>
      <c r="H9" s="11">
        <f>=三公经费、会议费、培训费!9-三公经费、会议费、培训费!9</f>
        <v>-206740.53</v>
      </c>
      <c r="I9" s="11">
        <f>=IF(三公经费、会议费、培训费!9==0,0,ROUND(三公经费、会议费、培训费!9/IF(三公经费、会议费、培训费!9==0,1,三公经费、会议费、培训费!9),2))</f>
        <v>-0.34</v>
      </c>
      <c r="J9" s="11">
        <f>=IF(三公经费、会议费、培训费!9==0,0,ROUND(三公经费、会议费、培训费!9/IF(三公经费、会议费、培训费!9==0,1,三公经费、会议费、培训费!9),2))</f>
        <v>0.1</v>
      </c>
      <c r="K9" s="11">
        <f>=三公经费、会议费、培训费!9-三公经费、会议费、培训费!9</f>
        <v>-23385.92</v>
      </c>
      <c r="L9" s="11">
        <f>=IF(三公经费、会议费、培训费!9==0,0,ROUND(三公经费、会议费、培训费!9/IF(三公经费、会议费、培训费!9==0,1,三公经费、会议费、培训费!9),2))</f>
        <v>-0.37</v>
      </c>
      <c r="M9" s="5"/>
    </row>
    <row r="10" ht="20" customHeight="1" spans="1:13" x14ac:dyDescent="0.25">
      <c r="A10" s="10" t="s">
        <v>137</v>
      </c>
      <c r="B10" s="11">
        <v>615000</v>
      </c>
      <c r="C10" s="12">
        <v>63565.92</v>
      </c>
      <c r="D10" s="19">
        <v>63565.92</v>
      </c>
      <c r="E10" s="11">
        <v>470884.94</v>
      </c>
      <c r="F10" s="11">
        <v>408259.47</v>
      </c>
      <c r="G10" s="11">
        <f>=三公经费、会议费、培训费!45</f>
        <v>40180</v>
      </c>
      <c r="H10" s="11">
        <f>=三公经费、会议费、培训费!10-三公经费、会议费、培训费!10</f>
        <v>-206740.53</v>
      </c>
      <c r="I10" s="11">
        <f>=IF(三公经费、会议费、培训费!10==0,0,ROUND(三公经费、会议费、培训费!10/IF(三公经费、会议费、培训费!10==0,1,三公经费、会议费、培训费!10),2))</f>
        <v>-0.34</v>
      </c>
      <c r="J10" s="11">
        <f>=IF(三公经费、会议费、培训费!10==0,0,ROUND(三公经费、会议费、培训费!10/IF(三公经费、会议费、培训费!10==0,1,三公经费、会议费、培训费!10),2))</f>
        <v>0.1</v>
      </c>
      <c r="K10" s="11">
        <f>=三公经费、会议费、培训费!10-三公经费、会议费、培训费!10</f>
        <v>-23385.92</v>
      </c>
      <c r="L10" s="11">
        <f>=IF(三公经费、会议费、培训费!10==0,0,ROUND(三公经费、会议费、培训费!10/IF(三公经费、会议费、培训费!10==0,1,三公经费、会议费、培训费!10),2))</f>
        <v>-0.37</v>
      </c>
      <c r="M10" s="10"/>
    </row>
    <row r="11" ht="20" customHeight="1" spans="1:13" x14ac:dyDescent="0.25">
      <c r="A11" s="10" t="s">
        <v>138</v>
      </c>
      <c r="B11" s="11">
        <v>0</v>
      </c>
      <c r="C11" s="12">
        <v>0</v>
      </c>
      <c r="D11" s="19">
        <v>0</v>
      </c>
      <c r="E11" s="11">
        <v>0</v>
      </c>
      <c r="F11" s="11">
        <v>0</v>
      </c>
      <c r="G11" s="11">
        <f>=三公经费、会议费、培训费!75+三公经费、会议费、培训费!92</f>
        <v>0</v>
      </c>
      <c r="H11" s="11">
        <f>=三公经费、会议费、培训费!11-三公经费、会议费、培训费!11</f>
        <v>0</v>
      </c>
      <c r="I11" s="11">
        <f>=IF(三公经费、会议费、培训费!11==0,0,ROUND(三公经费、会议费、培训费!11/IF(三公经费、会议费、培训费!11==0,1,三公经费、会议费、培训费!11),2))</f>
        <v>0</v>
      </c>
      <c r="J11" s="11">
        <f>=IF(三公经费、会议费、培训费!11==0,0,ROUND(三公经费、会议费、培训费!11/IF(三公经费、会议费、培训费!11==0,1,三公经费、会议费、培训费!11),2))</f>
        <v>0</v>
      </c>
      <c r="K11" s="11">
        <f>=三公经费、会议费、培训费!11-三公经费、会议费、培训费!11</f>
        <v>0</v>
      </c>
      <c r="L11" s="11">
        <f>=IF(三公经费、会议费、培训费!11==0,0,ROUND(三公经费、会议费、培训费!11/IF(三公经费、会议费、培训费!11==0,1,三公经费、会议费、培训费!11),2))</f>
        <v>0</v>
      </c>
      <c r="M11" s="10"/>
    </row>
    <row r="12" ht="20" customHeight="1" spans="1:13" x14ac:dyDescent="0.25">
      <c r="A12" s="18" t="s">
        <v>139</v>
      </c>
      <c r="B12" s="11">
        <f>=三公经费、会议费、培训费!6+三公经费、会议费、培训费!8+三公经费、会议费、培训费!9</f>
        <v>615000</v>
      </c>
      <c r="C12" s="11">
        <f>=三公经费、会议费、培训费!6+三公经费、会议费、培训费!8+三公经费、会议费、培训费!9</f>
        <v>63565.92</v>
      </c>
      <c r="D12" s="11">
        <f>=三公经费、会议费、培训费!6+三公经费、会议费、培训费!8+三公经费、会议费、培训费!9</f>
        <v>63565.92</v>
      </c>
      <c r="E12" s="11">
        <f>=三公经费、会议费、培训费!6+三公经费、会议费、培训费!8+三公经费、会议费、培训费!9</f>
        <v>470884.94</v>
      </c>
      <c r="F12" s="11">
        <f>=三公经费、会议费、培训费!6+三公经费、会议费、培训费!8+三公经费、会议费、培训费!9</f>
        <v>408259.47</v>
      </c>
      <c r="G12" s="11">
        <f>=三公经费、会议费、培训费!6+三公经费、会议费、培训费!8+三公经费、会议费、培训费!9</f>
        <v>40180</v>
      </c>
      <c r="H12" s="11">
        <f>=三公经费、会议费、培训费!12-三公经费、会议费、培训费!12</f>
        <v>-206740.53</v>
      </c>
      <c r="I12" s="11">
        <f>=IF(三公经费、会议费、培训费!12==0,0,ROUND(三公经费、会议费、培训费!12/IF(三公经费、会议费、培训费!12==0,1,三公经费、会议费、培训费!12),2))</f>
        <v>-0.34</v>
      </c>
      <c r="J12" s="11">
        <f>=IF(三公经费、会议费、培训费!12==0,0,ROUND(三公经费、会议费、培训费!12/IF(三公经费、会议费、培训费!12==0,1,三公经费、会议费、培训费!12),2))</f>
        <v>0.1</v>
      </c>
      <c r="K12" s="11">
        <f>=三公经费、会议费、培训费!12-三公经费、会议费、培训费!12</f>
        <v>-23385.92</v>
      </c>
      <c r="L12" s="11">
        <f>=IF(三公经费、会议费、培训费!12==0,0,ROUND(三公经费、会议费、培训费!12/IF(三公经费、会议费、培训费!12==0,1,三公经费、会议费、培训费!12),2))</f>
        <v>-0.37</v>
      </c>
      <c r="M12" s="5"/>
    </row>
    <row r="13" ht="20" customHeight="1" spans="1:13" x14ac:dyDescent="0.25">
      <c r="A13" s="10" t="s">
        <v>140</v>
      </c>
      <c r="B13" s="11">
        <v>0</v>
      </c>
      <c r="C13" s="12">
        <v>0</v>
      </c>
      <c r="D13" s="19">
        <v>0</v>
      </c>
      <c r="E13" s="11">
        <v>0</v>
      </c>
      <c r="F13" s="11">
        <v>0</v>
      </c>
      <c r="G13" s="11">
        <f>=三公经费、会议费、培训费!35</f>
        <v>0</v>
      </c>
      <c r="H13" s="11">
        <f>=三公经费、会议费、培训费!13-三公经费、会议费、培训费!13</f>
        <v>0</v>
      </c>
      <c r="I13" s="11">
        <f>=IF(三公经费、会议费、培训费!13==0,0,ROUND(三公经费、会议费、培训费!13/IF(三公经费、会议费、培训费!13==0,1,三公经费、会议费、培训费!13),2))</f>
        <v>0</v>
      </c>
      <c r="J13" s="11">
        <f>=IF(三公经费、会议费、培训费!13==0,0,ROUND(三公经费、会议费、培训费!13/IF(三公经费、会议费、培训费!13==0,1,三公经费、会议费、培训费!13),2))</f>
        <v>0</v>
      </c>
      <c r="K13" s="11">
        <f>=三公经费、会议费、培训费!13-三公经费、会议费、培训费!13</f>
        <v>0</v>
      </c>
      <c r="L13" s="11">
        <f>=IF(三公经费、会议费、培训费!13==0,0,ROUND(三公经费、会议费、培训费!13/IF(三公经费、会议费、培训费!13==0,1,三公经费、会议费、培训费!13),2))</f>
        <v>0</v>
      </c>
      <c r="M13" s="5"/>
    </row>
    <row r="14" ht="20" customHeight="1" spans="1:13" x14ac:dyDescent="0.25">
      <c r="A14" s="10" t="s">
        <v>141</v>
      </c>
      <c r="B14" s="11">
        <v>20500</v>
      </c>
      <c r="C14" s="12">
        <v>0</v>
      </c>
      <c r="D14" s="19">
        <v>0</v>
      </c>
      <c r="E14" s="11">
        <v>213575</v>
      </c>
      <c r="F14" s="11">
        <v>206854</v>
      </c>
      <c r="G14" s="11">
        <f>=三公经费、会议费、培训费!36</f>
        <v>0</v>
      </c>
      <c r="H14" s="11">
        <f>=三公经费、会议费、培训费!14-三公经费、会议费、培训费!14</f>
        <v>186354</v>
      </c>
      <c r="I14" s="11">
        <f>=IF(三公经费、会议费、培训费!14==0,0,ROUND(三公经费、会议费、培训费!14/IF(三公经费、会议费、培训费!14==0,1,三公经费、会议费、培训费!14),2))</f>
        <v>9.09</v>
      </c>
      <c r="J14" s="11">
        <f>=IF(三公经费、会议费、培训费!14==0,0,ROUND(三公经费、会议费、培训费!14/IF(三公经费、会议费、培训费!14==0,1,三公经费、会议费、培训费!14),2))</f>
        <v>0</v>
      </c>
      <c r="K14" s="11">
        <f>=三公经费、会议费、培训费!14-三公经费、会议费、培训费!14</f>
        <v>0</v>
      </c>
      <c r="L14" s="11">
        <f>=IF(三公经费、会议费、培训费!14==0,0,ROUND(三公经费、会议费、培训费!14/IF(三公经费、会议费、培训费!14==0,1,三公经费、会议费、培训费!14),2))</f>
        <v>0</v>
      </c>
      <c r="M14" s="5"/>
    </row>
    <row r="15" ht="20" customHeight="1" spans="1:13" x14ac:dyDescent="0.25">
      <c r="A15" s="10" t="s">
        <v>142</v>
      </c>
      <c r="B15" s="11">
        <v>0</v>
      </c>
      <c r="C15" s="11">
        <v>0</v>
      </c>
      <c r="D15" s="11">
        <v>0</v>
      </c>
      <c r="E15" s="11">
        <v>0</v>
      </c>
      <c r="F15" s="11">
        <v>0</v>
      </c>
      <c r="G15" s="12">
        <v>0</v>
      </c>
      <c r="H15" s="11">
        <v>0</v>
      </c>
      <c r="I15" s="11">
        <v>0</v>
      </c>
      <c r="J15" s="11">
        <v>0</v>
      </c>
      <c r="K15" s="11">
        <v>0</v>
      </c>
      <c r="L15" s="11">
        <v>0</v>
      </c>
      <c r="M15" s="20"/>
    </row>
    <row r="16" ht="20" customHeight="1" spans="1:13" x14ac:dyDescent="0.25">
      <c r="A16" s="21" t="s">
        <v>143</v>
      </c>
      <c r="B16" s="21"/>
      <c r="C16" s="21"/>
      <c r="D16" s="21"/>
      <c r="E16" s="21"/>
      <c r="F16" s="21"/>
      <c r="G16" s="21"/>
      <c r="H16" s="21"/>
      <c r="I16" s="21"/>
      <c r="J16" s="21"/>
      <c r="K16" s="21"/>
      <c r="L16" s="21"/>
      <c r="M16" s="21"/>
    </row>
    <row r="17" ht="20" customHeight="1" spans="1:13" x14ac:dyDescent="0.25">
      <c r="A17" s="21" t="s">
        <v>144</v>
      </c>
      <c r="B17" s="21"/>
      <c r="C17" s="21"/>
      <c r="D17" s="21"/>
      <c r="E17" s="21"/>
      <c r="F17" s="21"/>
      <c r="G17" s="21"/>
      <c r="H17" s="21"/>
      <c r="I17" s="21"/>
      <c r="J17" s="21"/>
      <c r="K17" s="21"/>
      <c r="L17" s="21"/>
      <c r="M17" s="21"/>
    </row>
    <row r="18" ht="20" customHeight="1" spans="1:13" x14ac:dyDescent="0.25">
      <c r="A18" s="21" t="s">
        <v>145</v>
      </c>
      <c r="B18" s="21"/>
      <c r="C18" s="21"/>
      <c r="D18" s="21"/>
      <c r="E18" s="21"/>
      <c r="F18" s="21"/>
      <c r="G18" s="21"/>
      <c r="H18" s="21"/>
      <c r="I18" s="21"/>
      <c r="J18" s="21"/>
      <c r="K18" s="21"/>
      <c r="L18" s="21"/>
      <c r="M18" s="21"/>
    </row>
    <row r="19" ht="20" customHeight="1" spans="1:13" x14ac:dyDescent="0.25">
      <c r="A19" s="21" t="s">
        <v>146</v>
      </c>
      <c r="B19" s="21"/>
      <c r="C19" s="21"/>
      <c r="D19" s="21"/>
      <c r="E19" s="21"/>
      <c r="F19" s="21"/>
      <c r="G19" s="21"/>
      <c r="H19" s="21"/>
      <c r="I19" s="21"/>
      <c r="J19" s="21"/>
      <c r="K19" s="21"/>
      <c r="L19" s="21"/>
      <c r="M19" s="21"/>
    </row>
  </sheetData>
  <mergeCells count="11">
    <mergeCell ref="A1:M1"/>
    <mergeCell ref="B3:D3"/>
    <mergeCell ref="E3:G3"/>
    <mergeCell ref="H3:J3"/>
    <mergeCell ref="K3:L3"/>
    <mergeCell ref="A3:A4"/>
    <mergeCell ref="M3:M4"/>
    <mergeCell ref="A16:M16"/>
    <mergeCell ref="A17:M17"/>
    <mergeCell ref="A18:M18"/>
    <mergeCell ref="A19:M19"/>
  </mergeCells>
  <pageMargins left="0.7" right="0.7" top="0.75" bottom="0.75" header="0.3" footer="0.3"/>
  <pageSetup orientation="portrait" horizontalDpi="4294967295" verticalDpi="4294967295" scale="100" fitToWidth="1" fitToHeigh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FormatPr defaultRowHeight="15" outlineLevelRow="0" outlineLevelCol="0" x14ac:dyDescent="55"/>
  <cols>
    <col min="1" max="2" width="12.333333333333334" customWidth="1"/>
    <col min="3" max="3" width="35.166666666666664" customWidth="1"/>
    <col min="4" max="4" width="20.166666666666668" customWidth="1"/>
    <col min="5" max="5" width="23" customWidth="1"/>
    <col min="6" max="6" width="29.833333333333332" customWidth="1"/>
    <col min="7" max="7" width="40.166666666666664" customWidth="1"/>
    <col min="8" max="8" width="22.333333333333332" customWidth="1"/>
    <col min="9" max="9" width="22.5" customWidth="1"/>
    <col min="10" max="10" width="22.333333333333332" customWidth="1"/>
    <col min="11" max="11" width="24" customWidth="1"/>
    <col min="12" max="16" width="22.333333333333332" customWidth="1"/>
    <col min="17" max="17" width="20" customWidth="1"/>
    <col min="18" max="18" width="20.666666666666668" customWidth="1"/>
    <col min="19" max="19" width="24.5" customWidth="1"/>
  </cols>
  <sheetData>
    <row r="1" ht="36" customHeight="1" spans="1:19" x14ac:dyDescent="0.25">
      <c r="A1" s="22"/>
      <c r="B1" s="1" t="s">
        <v>147</v>
      </c>
      <c r="C1" s="1"/>
      <c r="D1" s="1"/>
      <c r="E1" s="1"/>
      <c r="F1" s="1"/>
      <c r="G1" s="1"/>
      <c r="H1" s="1"/>
      <c r="I1" s="1"/>
      <c r="J1" s="1"/>
      <c r="K1" s="1"/>
      <c r="L1" s="1"/>
      <c r="M1" s="1"/>
      <c r="N1" s="1"/>
      <c r="O1" s="1"/>
      <c r="P1" s="1"/>
      <c r="Q1" s="1"/>
      <c r="R1" s="1"/>
      <c r="S1" s="1"/>
    </row>
    <row r="2" ht="20" customHeight="1" spans="1:19" x14ac:dyDescent="0.25">
      <c r="A2" s="22"/>
      <c r="B2" s="23" t="s">
        <v>1</v>
      </c>
      <c r="C2" s="23"/>
      <c r="D2" s="23"/>
      <c r="E2" s="23"/>
      <c r="F2" s="23"/>
      <c r="G2" s="23"/>
      <c r="H2" s="23"/>
      <c r="I2" s="23"/>
      <c r="J2" s="15" t="s">
        <v>148</v>
      </c>
      <c r="K2" s="23"/>
      <c r="L2" s="23"/>
      <c r="M2" s="23"/>
      <c r="N2" s="23"/>
      <c r="O2" s="23"/>
      <c r="P2" s="23"/>
      <c r="Q2" s="23"/>
      <c r="R2" s="23"/>
      <c r="S2" s="4" t="s">
        <v>2</v>
      </c>
    </row>
    <row r="3" ht="48" customHeight="1" spans="1:19" x14ac:dyDescent="0.25">
      <c r="A3" s="24"/>
      <c r="B3" s="25" t="s">
        <v>149</v>
      </c>
      <c r="C3" s="25" t="s">
        <v>150</v>
      </c>
      <c r="D3" s="25" t="s">
        <v>151</v>
      </c>
      <c r="E3" s="25" t="s">
        <v>152</v>
      </c>
      <c r="F3" s="25" t="s">
        <v>153</v>
      </c>
      <c r="G3" s="25" t="s">
        <v>154</v>
      </c>
      <c r="H3" s="25" t="s">
        <v>155</v>
      </c>
      <c r="I3" s="25"/>
      <c r="J3" s="25" t="s">
        <v>156</v>
      </c>
      <c r="K3" s="25"/>
      <c r="L3" s="25"/>
      <c r="M3" s="25"/>
      <c r="N3" s="25"/>
      <c r="O3" s="25"/>
      <c r="P3" s="26" t="s">
        <v>157</v>
      </c>
      <c r="Q3" s="25" t="s">
        <v>158</v>
      </c>
      <c r="R3" s="25"/>
      <c r="S3" s="25" t="s">
        <v>159</v>
      </c>
    </row>
    <row r="4" ht="65" customHeight="1" spans="1:19" x14ac:dyDescent="0.25">
      <c r="A4" s="24"/>
      <c r="B4" s="25"/>
      <c r="C4" s="25"/>
      <c r="D4" s="25"/>
      <c r="E4" s="25"/>
      <c r="F4" s="25"/>
      <c r="G4" s="25"/>
      <c r="H4" s="25" t="s">
        <v>160</v>
      </c>
      <c r="I4" s="25" t="s">
        <v>161</v>
      </c>
      <c r="J4" s="26" t="s">
        <v>162</v>
      </c>
      <c r="K4" s="26" t="s">
        <v>163</v>
      </c>
      <c r="L4" s="26" t="s">
        <v>164</v>
      </c>
      <c r="M4" s="26" t="s">
        <v>165</v>
      </c>
      <c r="N4" s="26" t="s">
        <v>166</v>
      </c>
      <c r="O4" s="26" t="s">
        <v>167</v>
      </c>
      <c r="P4" s="26"/>
      <c r="Q4" s="25" t="s">
        <v>168</v>
      </c>
      <c r="R4" s="25" t="s">
        <v>169</v>
      </c>
      <c r="S4" s="25"/>
    </row>
    <row r="5" ht="21" customHeight="1" spans="1:19" x14ac:dyDescent="0.25">
      <c r="A5" s="27" t="s">
        <v>12</v>
      </c>
      <c r="B5" s="28"/>
      <c r="C5" s="28"/>
      <c r="D5" s="28"/>
      <c r="E5" s="28"/>
      <c r="F5" s="28"/>
      <c r="G5" s="28"/>
      <c r="H5" s="29">
        <f>=实有资金账户余额情况表!6</f>
        <v>147294.16</v>
      </c>
      <c r="I5" s="29">
        <f>=实有资金账户余额情况表!6</f>
        <v>249043.25</v>
      </c>
      <c r="J5" s="29">
        <f>=实有资金账户余额情况表!6</f>
        <v>0</v>
      </c>
      <c r="K5" s="29">
        <f>=实有资金账户余额情况表!6</f>
        <v>0</v>
      </c>
      <c r="L5" s="29">
        <f>=实有资金账户余额情况表!6</f>
        <v>0</v>
      </c>
      <c r="M5" s="29">
        <f>=实有资金账户余额情况表!6</f>
        <v>249043.25</v>
      </c>
      <c r="N5" s="29">
        <f>=实有资金账户余额情况表!6</f>
        <v>0</v>
      </c>
      <c r="O5" s="29">
        <f>=实有资金账户余额情况表!6</f>
        <v>0</v>
      </c>
      <c r="P5" s="28"/>
      <c r="Q5" s="29">
        <f>=实有资金账户余额情况表!6</f>
        <v>0</v>
      </c>
      <c r="R5" s="29">
        <f>=实有资金账户余额情况表!6</f>
        <v>0</v>
      </c>
      <c r="S5" s="28"/>
    </row>
    <row r="6" ht="20" customHeight="1" spans="1:19" x14ac:dyDescent="0.25">
      <c r="A6" s="30" t="s">
        <v>170</v>
      </c>
      <c r="B6" s="30"/>
      <c r="C6" s="30"/>
      <c r="D6" s="30"/>
      <c r="E6" s="30"/>
      <c r="F6" s="30"/>
      <c r="G6" s="30"/>
      <c r="H6" s="31">
        <f>=实有资金账户余额情况表!7</f>
        <v>147294.16</v>
      </c>
      <c r="I6" s="31">
        <f>=实有资金账户余额情况表!6+实有资金账户余额情况表!6+实有资金账户余额情况表!6+实有资金账户余额情况表!6+实有资金账户余额情况表!6+实有资金账户余额情况表!6</f>
        <v>249043.25</v>
      </c>
      <c r="J6" s="31">
        <f>=实有资金账户余额情况表!7</f>
        <v>0</v>
      </c>
      <c r="K6" s="31">
        <f>=实有资金账户余额情况表!7</f>
        <v>0</v>
      </c>
      <c r="L6" s="31">
        <f>=实有资金账户余额情况表!7</f>
        <v>0</v>
      </c>
      <c r="M6" s="31">
        <f>=实有资金账户余额情况表!7</f>
        <v>249043.25</v>
      </c>
      <c r="N6" s="31">
        <f>=实有资金账户余额情况表!7</f>
        <v>0</v>
      </c>
      <c r="O6" s="31">
        <f>=实有资金账户余额情况表!7</f>
        <v>0</v>
      </c>
      <c r="P6" s="32"/>
      <c r="Q6" s="31">
        <f>=实有资金账户余额情况表!7</f>
        <v>0</v>
      </c>
      <c r="R6" s="31">
        <f>=实有资金账户余额情况表!7</f>
        <v>0</v>
      </c>
      <c r="S6" s="32"/>
    </row>
    <row r="7" spans="1:19" x14ac:dyDescent="0.25">
      <c r="A7" s="33"/>
      <c r="B7" s="33" t="s">
        <v>171</v>
      </c>
      <c r="C7" s="33" t="s">
        <v>172</v>
      </c>
      <c r="D7" s="33" t="s">
        <v>173</v>
      </c>
      <c r="E7" s="33" t="s">
        <v>174</v>
      </c>
      <c r="F7" s="33" t="s">
        <v>175</v>
      </c>
      <c r="G7" s="33" t="s">
        <v>176</v>
      </c>
      <c r="H7" s="34">
        <v>147294.16</v>
      </c>
      <c r="I7" s="34">
        <f>=实有资金账户余额情况表!7+实有资金账户余额情况表!7+实有资金账户余额情况表!7+实有资金账户余额情况表!7+实有资金账户余额情况表!7+实有资金账户余额情况表!7</f>
        <v>249043.25</v>
      </c>
      <c r="J7" s="34">
        <v>0</v>
      </c>
      <c r="K7" s="34">
        <v>0</v>
      </c>
      <c r="L7" s="34">
        <v>0</v>
      </c>
      <c r="M7" s="34">
        <v>249043.25</v>
      </c>
      <c r="N7" s="34">
        <v>0</v>
      </c>
      <c r="O7" s="34">
        <v>0</v>
      </c>
      <c r="P7" s="35"/>
      <c r="Q7" s="34">
        <v>0</v>
      </c>
      <c r="R7" s="34">
        <v>0</v>
      </c>
      <c r="S7" s="35"/>
    </row>
  </sheetData>
  <mergeCells count="13">
    <mergeCell ref="B1:S1"/>
    <mergeCell ref="H3:I3"/>
    <mergeCell ref="J3:O3"/>
    <mergeCell ref="Q3:R3"/>
    <mergeCell ref="A3:A4"/>
    <mergeCell ref="B3:B4"/>
    <mergeCell ref="C3:C4"/>
    <mergeCell ref="D3:D4"/>
    <mergeCell ref="E3:E4"/>
    <mergeCell ref="F3:F4"/>
    <mergeCell ref="G3:G4"/>
    <mergeCell ref="P3:P4"/>
    <mergeCell ref="S3:S4"/>
  </mergeCells>
  <pageMargins left="0.7" right="0.7" top="0.75" bottom="0.75" header="0.3" footer="0.3"/>
  <pageSetup orientation="portrait" horizontalDpi="4294967295" verticalDpi="4294967295" scale="100" fitToWidth="1" fitToHeigh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预算执行情况与会计核算账差异表</vt:lpstr>
      <vt:lpstr>三公经费、会议费、培训费</vt:lpstr>
      <vt:lpstr>实有资金账户余额情况表</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
  <dc:subject/>
  <dc:description/>
  <cp:keywords/>
  <cp:category/>
  <cp:lastModifiedBy>Unknown</cp:lastModifiedBy>
  <dcterms:created xsi:type="dcterms:W3CDTF">2024-06-20T06:51:03Z</dcterms:created>
  <dcterms:modified xsi:type="dcterms:W3CDTF">2024-06-20T06:51:03Z</dcterms:modified>
</cp:coreProperties>
</file>